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1" activeTab="0"/>
  </bookViews>
  <sheets>
    <sheet name="Accueil" sheetId="1" r:id="rId1"/>
    <sheet name="Liste élèves" sheetId="2" r:id="rId2"/>
    <sheet name="Synthèse élèves CM2_IEN" sheetId="3" state="hidden" r:id="rId3"/>
    <sheet name="Saisie résultats" sheetId="4" r:id="rId4"/>
    <sheet name="Synthèse élèves CM2_ecole" sheetId="5" r:id="rId5"/>
    <sheet name="Synthèse individuelle" sheetId="6" r:id="rId6"/>
    <sheet name="Synthèse école" sheetId="7" r:id="rId7"/>
    <sheet name="Synthèse anonyme" sheetId="8" r:id="rId8"/>
  </sheets>
  <definedNames>
    <definedName name="eleve">'Synthèse individuelle'!#REF!</definedName>
    <definedName name="eleve_5">'Synthèse individuelle'!#REF!</definedName>
    <definedName name="eleveS">'Liste élèves'!$B$11:$B$110</definedName>
    <definedName name="Excel_BuiltIn_Print_Area_7">'Synthèse anonyme'!$A$14:$I$114</definedName>
    <definedName name="Excel_BuiltIn_Print_Titles_2">'Liste élèves'!$1:$9</definedName>
    <definedName name="Excel_BuiltIn_Print_Titles_2_1">('Saisie résultats'!$B$16:$C$65534,'Saisie résultats'!$16:$17)</definedName>
    <definedName name="Excel_BuiltIn_Print_Titles_2_1_4">(#REF!,#REF!)</definedName>
    <definedName name="Excel_BuiltIn_Print_Titles_2_1_4_5">(#REF!,#REF!)</definedName>
    <definedName name="Excel_BuiltIn_Print_Titles_3">('Saisie résultats'!$B$15:$C$65534,'Saisie résultats'!$16:$18)</definedName>
    <definedName name="Excel_BuiltIn_Print_Titles_4">('Saisie résultats'!$B:$C,'Saisie résultats'!$2:$4)</definedName>
    <definedName name="Excel_BuiltIn_Print_Titles_4_1">(#REF!,#REF!)</definedName>
    <definedName name="Excel_BuiltIn_Print_Titles_4_1_5">(#REF!,#REF!)</definedName>
    <definedName name="Excel_BuiltIn_Print_Titles_5">'Synthèse élèves CM2_IEN'!$1:$9</definedName>
    <definedName name="Excel_BuiltIn_Print_Titles_5_5">'Synthèse élèves CM2_ecole'!$1:$9</definedName>
    <definedName name="Excel_BuiltIn_Print_Titles_6_1">'Synthèse individuelle'!$1:$5</definedName>
    <definedName name="Excel_BuiltIn_Print_Titles_6_1_1">'Synthèse individuelle'!$1:$6</definedName>
    <definedName name="Excel_BuiltIn_Print_Titles_7">'Synthèse anonyme'!$14:$14</definedName>
    <definedName name="_xlnm.Print_Titles" localSheetId="5">'Synthèse individuelle'!$5:$5</definedName>
    <definedName name="liste_eleves">'Liste élèves'!$B$10:$B$160</definedName>
    <definedName name="_xlnm.Print_Area" localSheetId="5">'Synthèse individuelle'!$A$6:$AN$73</definedName>
  </definedNames>
  <calcPr fullCalcOnLoad="1"/>
</workbook>
</file>

<file path=xl/comments3.xml><?xml version="1.0" encoding="utf-8"?>
<comments xmlns="http://schemas.openxmlformats.org/spreadsheetml/2006/main">
  <authors>
    <author>ff</author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comments5.xml><?xml version="1.0" encoding="utf-8"?>
<comments xmlns="http://schemas.openxmlformats.org/spreadsheetml/2006/main">
  <authors>
    <author>ff</author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sharedStrings.xml><?xml version="1.0" encoding="utf-8"?>
<sst xmlns="http://schemas.openxmlformats.org/spreadsheetml/2006/main" count="166" uniqueCount="111">
  <si>
    <t>Evaluations  2009   -   Mode d’utilisation du fichier outil de saisie des résultats</t>
  </si>
  <si>
    <t>Accueil</t>
  </si>
  <si>
    <t>Liste élèves</t>
  </si>
  <si>
    <t>Compléter les informations du groupe d'élèves</t>
  </si>
  <si>
    <t>Liste des élèves du niveau CM2</t>
  </si>
  <si>
    <t>Saisie résultats</t>
  </si>
  <si>
    <t>Saisir les résultats de chaque élève de la liste</t>
  </si>
  <si>
    <t>Code 1 : Bonne réponse</t>
  </si>
  <si>
    <t>En indiquant les items non évalués dans la zone rouge</t>
  </si>
  <si>
    <t>Code 0 : Réponse erronée ou absence de réponse</t>
  </si>
  <si>
    <t>Code A :  Absence de l'élève</t>
  </si>
  <si>
    <t>Pas de saisie : pour les items non évalués</t>
  </si>
  <si>
    <t>Synthèse élèves CM2</t>
  </si>
  <si>
    <t>Consulter la synthèse des résultats du groupe d'élèves</t>
  </si>
  <si>
    <t>Synthèse des résultats par domaine de compétences</t>
  </si>
  <si>
    <t>Synthèse individuelle</t>
  </si>
  <si>
    <t>Consulter la synthèse des résultats d'un élève</t>
  </si>
  <si>
    <t>Synthèse des résultats par domaine de compétences pour un élève sélectionné</t>
  </si>
  <si>
    <t>Synthèse école</t>
  </si>
  <si>
    <t>Consulter la synthèse école du niveau CM2</t>
  </si>
  <si>
    <t>Synthèse des résultats sous forme d'indicateurs</t>
  </si>
  <si>
    <t>Synthèse anonyme</t>
  </si>
  <si>
    <t>Consulter la synthèse des résultats anonymés</t>
  </si>
  <si>
    <t>Synthèse pouvant être imprimée.</t>
  </si>
  <si>
    <t>Version syndicale</t>
  </si>
  <si>
    <t>Liste des élèves</t>
  </si>
  <si>
    <t>Niveau :</t>
  </si>
  <si>
    <t>CM2</t>
  </si>
  <si>
    <t>NOM</t>
  </si>
  <si>
    <t>Saisir la liste des élèves</t>
  </si>
  <si>
    <t xml:space="preserve">Synthèse des résultats CM2  </t>
  </si>
  <si>
    <t>Les élèves surlignés en orange ont des scores non saisis.</t>
  </si>
  <si>
    <t>Veuillez corriger la saisie des résultats</t>
  </si>
  <si>
    <t>Français</t>
  </si>
  <si>
    <t>Mathématiques</t>
  </si>
  <si>
    <t>Lire</t>
  </si>
  <si>
    <t>Ecrire</t>
  </si>
  <si>
    <t>Vocabulaire</t>
  </si>
  <si>
    <t>Grammaire</t>
  </si>
  <si>
    <t>Orthographe</t>
  </si>
  <si>
    <t>Nombres</t>
  </si>
  <si>
    <t>Calculs</t>
  </si>
  <si>
    <t>Géométrie</t>
  </si>
  <si>
    <t>Grandeurs
et mesures</t>
  </si>
  <si>
    <t>Organisation
et gestion de données</t>
  </si>
  <si>
    <t xml:space="preserve">Saisie des résultats CM2  </t>
  </si>
  <si>
    <t>: Bonne réponse</t>
  </si>
  <si>
    <t xml:space="preserve">Code 1 </t>
  </si>
  <si>
    <t>: Réponse erronée ou absence de réponse</t>
  </si>
  <si>
    <t xml:space="preserve">Code 0 </t>
  </si>
  <si>
    <t>A</t>
  </si>
  <si>
    <t>: Absence de l'élève</t>
  </si>
  <si>
    <t>Code A</t>
  </si>
  <si>
    <t>Item</t>
  </si>
  <si>
    <t>Mettre N sous les items non évalués et laisser les cases de saisie vides</t>
  </si>
  <si>
    <t>Score moyen</t>
  </si>
  <si>
    <t>Elève :</t>
  </si>
  <si>
    <t>Sélectionner un élève</t>
  </si>
  <si>
    <t>F
R
A
N
C
A
I
S</t>
  </si>
  <si>
    <t>Dégager le thème d'un texte.</t>
  </si>
  <si>
    <t>Repérer dans un texte des informations explicites.</t>
  </si>
  <si>
    <t>Repérer dans un texte des informations explicites et en inférer des informations nouvelles (implicites).</t>
  </si>
  <si>
    <t>Repérer les effets de choix formels (emplois de certains mots, utilisation d’un niveau de langue bien caractérisé, etc.).</t>
  </si>
  <si>
    <t>Exprimer un point de vue, une interprétation et le justifier en se fondant sur le texte.</t>
  </si>
  <si>
    <t>Copier sans erreur un texte d’au moins quinze lignes en lui donnant une présentation adaptée.</t>
  </si>
  <si>
    <t>Rédiger différents types de textes d’au moins deux paragraphes en veillant à leur cohérence, en évitant les répétitions, et en respectant les contraintes syntaxiques et orthographiques ainsi que la ponctuation.</t>
  </si>
  <si>
    <t>E
t
u
d
e
d
e 
l
a
l
a
n
g
u
e</t>
  </si>
  <si>
    <t>Utiliser le contexte pour comprendre un mot.</t>
  </si>
  <si>
    <t>Identifier l’utilisation d’un mot ou d’une expression au sens figuré.</t>
  </si>
  <si>
    <t>Définir un mot connu en utilisant un terme générique adéquat et en y ajoutant les précisions spécifiques à l’objet défini.</t>
  </si>
  <si>
    <t>Utiliser la construction d’un mot inconnu pour le comprendre.</t>
  </si>
  <si>
    <t>Distinguer selon leur nature le nom (propre / commun), les articles, les déterminants possessifs, les adjectifs.
Distinguer selon leur nature les mots des classes déjà connues, ainsi que les pronoms possessifs, démonstratifs, interrogatifs et relatifs.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</si>
  <si>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</si>
  <si>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Repérer les temps simples et les temps composés de l’indicatif, le conditionnel présent et l’impératif présent ; conjuguer et utiliser à bon escient les verbes des premier et deuxième groupes, être et avoir, ainsi que quelques verbes fréquents en comprenant et en appliquant leurs règles de formation pour les temps étudiés.</t>
  </si>
  <si>
    <t>Orthographier, sous la dictée, les mots les plus fréquents, notamment les mots invariables, ainsi que des mots fréquents avec accents.</t>
  </si>
  <si>
    <t>Écrire sans erreur les homophones grammaticaux.</t>
  </si>
  <si>
    <t>Dans une dictée, appliquer la règle de l’accord du verbe avec son sujet, y compris avec le sujet qui de 3ème personne.
Accorder sans erreur l’adjectif (épithète, apposé et attribut du sujet) avec le nom.</t>
  </si>
  <si>
    <t>M
A
T
H
E
M
A
T
I
Q
U
E
S</t>
  </si>
  <si>
    <t>Écrire et nommer les nombres entiers, décimaux et les fractions.</t>
  </si>
  <si>
    <t>Passer d'une écriture fractionnaire à une écriture à virgule et réciproquement.</t>
  </si>
  <si>
    <t>Ordonner, comparer, encadrer des nombres. Les placer sur une droite graduée.</t>
  </si>
  <si>
    <t>Connaître les résultats des tables de multiplication. Les utiliser pour retrouver les facteurs d’un produit.</t>
  </si>
  <si>
    <t>Calculer mentalement le résultat d’une opération ou d’une suite d’opérations, ou le terme manquant d’une opération.</t>
  </si>
  <si>
    <t>Poser et effectuer une addition, une soustraction ou une multiplication sur des nombres entiers ou décimaux.</t>
  </si>
  <si>
    <t>Poser et effectuer une division d’un nombre entier ou décimal par un nombre entier.</t>
  </si>
  <si>
    <t>Résoudre des problèmes relevant des quatre opérations.</t>
  </si>
  <si>
    <t>Reconnaître, et vérifier en utilisant les instruments, qu’une figure est un carré, un rectangle, un losange, un triangle particulier, un parallélogramme.</t>
  </si>
  <si>
    <t> Reconnaître, et vérifier à l’aide des instruments que des droites sont parallèles ou que des droites sont perpendiculaires.</t>
  </si>
  <si>
    <t>Tracer une figure à partir d’un programme de construction, d’un modèle ou d’un schéma codé, en utilisant les instruments.</t>
  </si>
  <si>
    <t>Grandeurs et mesures</t>
  </si>
  <si>
    <t>Connaître les unités de temps et leurs relations, et calculer des durées. Lire l’heure sur un cadran à aiguilles.</t>
  </si>
  <si>
    <t>Estimer ou mesurer une longueur, calculer un périmètre, une aire, un volume. Connaître les différentes unités et leurs relations.</t>
  </si>
  <si>
    <t>Résoudre des problèmes concrets faisant intervenir des grandeurs et une ou plusieurs des quatre opérations.</t>
  </si>
  <si>
    <t>Organisation et gestion de données</t>
  </si>
  <si>
    <t>Lire ou produire des tableaux et les analyser.</t>
  </si>
  <si>
    <t>Savoir organiser les données d'un problème en vue de sa résolution.</t>
  </si>
  <si>
    <t>Résoudre des problèmes relevant de la proportionnalité.</t>
  </si>
  <si>
    <t>Synthèse école CM2</t>
  </si>
  <si>
    <t>Taux de Réussite</t>
  </si>
  <si>
    <t>Moins de 33%</t>
  </si>
  <si>
    <t>De 33% à 50%</t>
  </si>
  <si>
    <t>De 50 à 66%</t>
  </si>
  <si>
    <t>66% et plus</t>
  </si>
  <si>
    <t>Nombre d'items réussis</t>
  </si>
  <si>
    <t>Nombre d'élèves</t>
  </si>
  <si>
    <t>Pourcentage d'élèves</t>
  </si>
  <si>
    <t>Médiane</t>
  </si>
  <si>
    <t>Synthèse des résultats anonymés</t>
  </si>
  <si>
    <t>Cette page permet d'imprimer une feuille anonyme pour la transmission.</t>
  </si>
  <si>
    <r>
      <t xml:space="preserve">Cliquer sur </t>
    </r>
    <r>
      <rPr>
        <b/>
        <i/>
        <u val="single"/>
        <sz val="12"/>
        <color indexed="12"/>
        <rFont val="Arial"/>
        <family val="2"/>
      </rPr>
      <t>Fichier</t>
    </r>
    <r>
      <rPr>
        <b/>
        <sz val="12"/>
        <color indexed="12"/>
        <rFont val="Arial"/>
        <family val="2"/>
      </rPr>
      <t xml:space="preserve"> &gt;Imprimer</t>
    </r>
  </si>
  <si>
    <t>Transmettez la feuille imprimée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</si>
</sst>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53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i/>
      <u val="single"/>
      <sz val="12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27" fillId="25" borderId="10" xfId="0" applyFont="1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8" fillId="20" borderId="11" xfId="0" applyFont="1" applyFill="1" applyBorder="1" applyAlignment="1" applyProtection="1">
      <alignment vertical="center" wrapText="1"/>
      <protection locked="0"/>
    </xf>
    <xf numFmtId="0" fontId="28" fillId="20" borderId="11" xfId="0" applyFont="1" applyFill="1" applyBorder="1" applyAlignment="1" applyProtection="1">
      <alignment vertical="center" wrapText="1"/>
      <protection hidden="1" locked="0"/>
    </xf>
    <xf numFmtId="0" fontId="0" fillId="20" borderId="11" xfId="0" applyFill="1" applyBorder="1" applyAlignment="1" applyProtection="1">
      <alignment vertical="center" wrapText="1"/>
      <protection hidden="1" locked="0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30" fillId="24" borderId="11" xfId="0" applyFont="1" applyFill="1" applyBorder="1" applyAlignment="1" applyProtection="1">
      <alignment horizontal="center" textRotation="90"/>
      <protection hidden="1"/>
    </xf>
    <xf numFmtId="0" fontId="30" fillId="24" borderId="11" xfId="0" applyFont="1" applyFill="1" applyBorder="1" applyAlignment="1" applyProtection="1">
      <alignment horizontal="center" textRotation="90" wrapText="1"/>
      <protection hidden="1"/>
    </xf>
    <xf numFmtId="0" fontId="33" fillId="6" borderId="11" xfId="0" applyFont="1" applyFill="1" applyBorder="1" applyAlignment="1" applyProtection="1">
      <alignment vertical="center"/>
      <protection hidden="1"/>
    </xf>
    <xf numFmtId="1" fontId="0" fillId="6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33" fillId="20" borderId="11" xfId="0" applyFont="1" applyFill="1" applyBorder="1" applyAlignment="1" applyProtection="1">
      <alignment vertical="center" wrapText="1"/>
      <protection hidden="1"/>
    </xf>
    <xf numFmtId="0" fontId="0" fillId="20" borderId="11" xfId="0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7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6" fillId="24" borderId="11" xfId="0" applyFont="1" applyFill="1" applyBorder="1" applyAlignment="1" applyProtection="1">
      <alignment horizontal="center" vertical="center"/>
      <protection hidden="1"/>
    </xf>
    <xf numFmtId="0" fontId="36" fillId="17" borderId="11" xfId="0" applyFont="1" applyFill="1" applyBorder="1" applyAlignment="1" applyProtection="1">
      <alignment horizontal="center" vertical="center"/>
      <protection hidden="1" locked="0"/>
    </xf>
    <xf numFmtId="0" fontId="33" fillId="26" borderId="11" xfId="0" applyFont="1" applyFill="1" applyBorder="1" applyAlignment="1" applyProtection="1">
      <alignment vertical="center" wrapText="1"/>
      <protection hidden="1"/>
    </xf>
    <xf numFmtId="0" fontId="0" fillId="20" borderId="11" xfId="0" applyFill="1" applyBorder="1" applyAlignment="1" applyProtection="1">
      <alignment/>
      <protection hidden="1" locked="0"/>
    </xf>
    <xf numFmtId="0" fontId="0" fillId="20" borderId="11" xfId="0" applyFont="1" applyFill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38" fillId="0" borderId="1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31" fillId="24" borderId="12" xfId="0" applyFont="1" applyFill="1" applyBorder="1" applyAlignment="1" applyProtection="1">
      <alignment horizontal="center" vertical="center"/>
      <protection hidden="1"/>
    </xf>
    <xf numFmtId="0" fontId="21" fillId="27" borderId="13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 indent="1"/>
      <protection hidden="1"/>
    </xf>
    <xf numFmtId="0" fontId="42" fillId="0" borderId="0" xfId="0" applyFont="1" applyFill="1" applyBorder="1" applyAlignment="1" applyProtection="1">
      <alignment horizontal="left" vertical="center" wrapText="1" inden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21" fillId="27" borderId="0" xfId="0" applyFont="1" applyFill="1" applyBorder="1" applyAlignment="1" applyProtection="1">
      <alignment horizontal="center" vertical="center"/>
      <protection hidden="1"/>
    </xf>
    <xf numFmtId="0" fontId="21" fillId="27" borderId="0" xfId="0" applyFont="1" applyFill="1" applyBorder="1" applyAlignment="1" applyProtection="1">
      <alignment horizontal="left" vertical="center"/>
      <protection hidden="1"/>
    </xf>
    <xf numFmtId="0" fontId="19" fillId="28" borderId="0" xfId="0" applyFont="1" applyFill="1" applyBorder="1" applyAlignment="1" applyProtection="1">
      <alignment horizontal="center" vertical="top" wrapTex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9" fontId="19" fillId="28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9" fillId="28" borderId="16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/>
    </xf>
    <xf numFmtId="0" fontId="41" fillId="0" borderId="1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20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 horizontal="left"/>
      <protection hidden="1"/>
    </xf>
    <xf numFmtId="9" fontId="0" fillId="27" borderId="11" xfId="0" applyNumberFormat="1" applyFont="1" applyFill="1" applyBorder="1" applyAlignment="1" applyProtection="1">
      <alignment horizontal="center" vertical="center"/>
      <protection hidden="1"/>
    </xf>
    <xf numFmtId="0" fontId="0" fillId="27" borderId="11" xfId="0" applyFont="1" applyFill="1" applyBorder="1" applyAlignment="1" applyProtection="1">
      <alignment horizontal="center" vertical="center"/>
      <protection hidden="1"/>
    </xf>
    <xf numFmtId="0" fontId="44" fillId="27" borderId="11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9" fontId="0" fillId="0" borderId="11" xfId="50" applyFill="1" applyBorder="1" applyAlignment="1" applyProtection="1">
      <alignment horizontal="center" vertical="center"/>
      <protection hidden="1"/>
    </xf>
    <xf numFmtId="9" fontId="0" fillId="20" borderId="18" xfId="50" applyFill="1" applyBorder="1" applyAlignment="1" applyProtection="1">
      <alignment horizontal="center" vertical="center"/>
      <protection hidden="1"/>
    </xf>
    <xf numFmtId="9" fontId="0" fillId="20" borderId="19" xfId="50" applyFill="1" applyBorder="1" applyAlignment="1" applyProtection="1">
      <alignment horizontal="center" vertical="center"/>
      <protection hidden="1"/>
    </xf>
    <xf numFmtId="9" fontId="0" fillId="20" borderId="13" xfId="50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textRotation="90"/>
      <protection hidden="1"/>
    </xf>
    <xf numFmtId="0" fontId="22" fillId="0" borderId="10" xfId="0" applyFont="1" applyBorder="1" applyAlignment="1" applyProtection="1">
      <alignment/>
      <protection hidden="1"/>
    </xf>
    <xf numFmtId="0" fontId="27" fillId="0" borderId="10" xfId="0" applyFont="1" applyFill="1" applyBorder="1" applyAlignment="1" applyProtection="1">
      <alignment/>
      <protection hidden="1"/>
    </xf>
    <xf numFmtId="0" fontId="27" fillId="0" borderId="1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26" borderId="11" xfId="0" applyFont="1" applyFill="1" applyBorder="1" applyAlignment="1" applyProtection="1">
      <alignment horizontal="center" vertical="center"/>
      <protection hidden="1"/>
    </xf>
    <xf numFmtId="9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/>
    </xf>
    <xf numFmtId="0" fontId="21" fillId="28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0" fillId="26" borderId="0" xfId="0" applyFont="1" applyFill="1" applyBorder="1" applyAlignment="1" applyProtection="1">
      <alignment horizontal="center" vertical="center"/>
      <protection/>
    </xf>
    <xf numFmtId="0" fontId="23" fillId="17" borderId="0" xfId="0" applyFont="1" applyFill="1" applyBorder="1" applyAlignment="1" applyProtection="1">
      <alignment horizontal="center" vertical="center" wrapText="1"/>
      <protection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2" fillId="25" borderId="10" xfId="0" applyFont="1" applyFill="1" applyBorder="1" applyAlignment="1" applyProtection="1">
      <alignment vertical="top" wrapTex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 wrapText="1"/>
      <protection hidden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0" fontId="23" fillId="24" borderId="21" xfId="0" applyFont="1" applyFill="1" applyBorder="1" applyAlignment="1" applyProtection="1">
      <alignment horizontal="center" vertical="center" wrapText="1"/>
      <protection hidden="1"/>
    </xf>
    <xf numFmtId="0" fontId="25" fillId="2" borderId="11" xfId="0" applyFont="1" applyFill="1" applyBorder="1" applyAlignment="1" applyProtection="1">
      <alignment horizontal="center" vertical="center" wrapText="1"/>
      <protection hidden="1"/>
    </xf>
    <xf numFmtId="0" fontId="23" fillId="17" borderId="17" xfId="0" applyFont="1" applyFill="1" applyBorder="1" applyAlignment="1" applyProtection="1">
      <alignment horizontal="center"/>
      <protection hidden="1"/>
    </xf>
    <xf numFmtId="0" fontId="41" fillId="28" borderId="22" xfId="0" applyFont="1" applyFill="1" applyBorder="1" applyAlignment="1" applyProtection="1">
      <alignment horizontal="center" vertical="center" wrapText="1"/>
      <protection hidden="1"/>
    </xf>
    <xf numFmtId="0" fontId="42" fillId="0" borderId="11" xfId="0" applyFont="1" applyFill="1" applyBorder="1" applyAlignment="1" applyProtection="1">
      <alignment horizontal="left" vertical="center" wrapText="1" indent="1"/>
      <protection hidden="1"/>
    </xf>
    <xf numFmtId="0" fontId="21" fillId="27" borderId="18" xfId="0" applyFont="1" applyFill="1" applyBorder="1" applyAlignment="1" applyProtection="1">
      <alignment horizontal="center" vertical="center"/>
      <protection hidden="1"/>
    </xf>
    <xf numFmtId="0" fontId="41" fillId="28" borderId="21" xfId="0" applyFont="1" applyFill="1" applyBorder="1" applyAlignment="1" applyProtection="1">
      <alignment horizontal="right" vertical="center" wrapText="1"/>
      <protection hidden="1"/>
    </xf>
    <xf numFmtId="0" fontId="41" fillId="28" borderId="23" xfId="0" applyFont="1" applyFill="1" applyBorder="1" applyAlignment="1" applyProtection="1">
      <alignment horizontal="left" vertical="center" wrapText="1"/>
      <protection hidden="1"/>
    </xf>
    <xf numFmtId="0" fontId="19" fillId="28" borderId="0" xfId="0" applyFont="1" applyFill="1" applyBorder="1" applyAlignment="1" applyProtection="1">
      <alignment horizontal="center" vertical="center" wrapText="1"/>
      <protection hidden="1"/>
    </xf>
    <xf numFmtId="0" fontId="21" fillId="28" borderId="11" xfId="0" applyFont="1" applyFill="1" applyBorder="1" applyAlignment="1" applyProtection="1">
      <alignment horizontal="center" vertical="center" wrapText="1"/>
      <protection hidden="1"/>
    </xf>
    <xf numFmtId="0" fontId="19" fillId="28" borderId="22" xfId="0" applyFont="1" applyFill="1" applyBorder="1" applyAlignment="1" applyProtection="1">
      <alignment horizontal="center" vertical="center" wrapText="1"/>
      <protection hidden="1"/>
    </xf>
    <xf numFmtId="0" fontId="42" fillId="0" borderId="11" xfId="0" applyFont="1" applyFill="1" applyBorder="1" applyAlignment="1" applyProtection="1">
      <alignment horizontal="left" vertical="center" indent="1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 locked="0"/>
    </xf>
    <xf numFmtId="0" fontId="31" fillId="24" borderId="12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3" fillId="20" borderId="11" xfId="0" applyFont="1" applyFill="1" applyBorder="1" applyAlignment="1" applyProtection="1">
      <alignment horizontal="center" vertical="center" wrapText="1"/>
      <protection hidden="1"/>
    </xf>
    <xf numFmtId="9" fontId="21" fillId="27" borderId="11" xfId="0" applyNumberFormat="1" applyFont="1" applyFill="1" applyBorder="1" applyAlignment="1" applyProtection="1">
      <alignment horizontal="center" vertical="center" wrapText="1"/>
      <protection hidden="1"/>
    </xf>
    <xf numFmtId="9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1" xfId="50" applyNumberFormat="1" applyFill="1" applyBorder="1" applyAlignment="1" applyProtection="1">
      <alignment horizontal="center" vertical="center"/>
      <protection hidden="1"/>
    </xf>
    <xf numFmtId="0" fontId="27" fillId="2" borderId="14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1 1" xfId="56"/>
    <cellStyle name="Titre 1 1 1" xfId="57"/>
    <cellStyle name="Titre 1 1 1 1" xfId="58"/>
    <cellStyle name="Titre 1 1 1 1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8">
    <dxf>
      <fill>
        <patternFill patternType="solid">
          <fgColor indexed="24"/>
          <bgColor indexed="22"/>
        </patternFill>
      </fill>
    </dxf>
    <dxf>
      <fill>
        <patternFill patternType="solid">
          <fgColor indexed="41"/>
          <bgColor indexed="13"/>
        </patternFill>
      </fill>
    </dxf>
    <dxf>
      <fill>
        <patternFill patternType="solid">
          <fgColor indexed="24"/>
          <bgColor indexed="47"/>
        </patternFill>
      </fill>
    </dxf>
    <dxf>
      <fill>
        <patternFill patternType="solid">
          <fgColor indexed="41"/>
          <bgColor indexed="13"/>
        </patternFill>
      </fill>
    </dxf>
    <dxf>
      <font>
        <b val="0"/>
        <color indexed="8"/>
      </font>
      <fill>
        <patternFill patternType="solid">
          <fgColor indexed="41"/>
          <bgColor indexed="13"/>
        </patternFill>
      </fill>
    </dxf>
    <dxf>
      <fill>
        <patternFill patternType="solid">
          <fgColor indexed="24"/>
          <bgColor indexed="47"/>
        </patternFill>
      </fill>
    </dxf>
    <dxf>
      <fill>
        <patternFill patternType="solid">
          <fgColor indexed="41"/>
          <bgColor indexed="13"/>
        </patternFill>
      </fill>
    </dxf>
    <dxf>
      <fill>
        <patternFill patternType="solid">
          <fgColor indexed="24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52650" y="904875"/>
          <a:ext cx="95250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143125" y="1485900"/>
          <a:ext cx="104775" cy="2190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143125" y="21336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361950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00450" y="1333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152400</xdr:rowOff>
    </xdr:from>
    <xdr:to>
      <xdr:col>7</xdr:col>
      <xdr:colOff>361950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600450" y="19716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619500" y="29241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00450" y="439102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2152650" y="904875"/>
          <a:ext cx="95250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47625</xdr:rowOff>
    </xdr:to>
    <xdr:sp>
      <xdr:nvSpPr>
        <xdr:cNvPr id="11" name="AutoShape 11"/>
        <xdr:cNvSpPr>
          <a:spLocks/>
        </xdr:cNvSpPr>
      </xdr:nvSpPr>
      <xdr:spPr>
        <a:xfrm>
          <a:off x="2143125" y="1485900"/>
          <a:ext cx="104775" cy="2190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143125" y="21336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66675</xdr:rowOff>
    </xdr:from>
    <xdr:to>
      <xdr:col>7</xdr:col>
      <xdr:colOff>361950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600450" y="52768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57150</xdr:rowOff>
    </xdr:from>
    <xdr:to>
      <xdr:col>7</xdr:col>
      <xdr:colOff>342900</xdr:colOff>
      <xdr:row>22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3581400" y="36576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7</xdr:col>
      <xdr:colOff>361950</xdr:colOff>
      <xdr:row>43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3600450" y="73723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9525</xdr:rowOff>
    </xdr:from>
    <xdr:to>
      <xdr:col>4</xdr:col>
      <xdr:colOff>9525</xdr:colOff>
      <xdr:row>28</xdr:row>
      <xdr:rowOff>76200</xdr:rowOff>
    </xdr:to>
    <xdr:sp>
      <xdr:nvSpPr>
        <xdr:cNvPr id="18" name="AutoShape 18"/>
        <xdr:cNvSpPr>
          <a:spLocks/>
        </xdr:cNvSpPr>
      </xdr:nvSpPr>
      <xdr:spPr>
        <a:xfrm>
          <a:off x="2171700" y="4572000"/>
          <a:ext cx="12382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85725</xdr:rowOff>
    </xdr:from>
    <xdr:to>
      <xdr:col>2</xdr:col>
      <xdr:colOff>400050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1314450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95250</xdr:rowOff>
    </xdr:from>
    <xdr:to>
      <xdr:col>23</xdr:col>
      <xdr:colOff>142875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991100" y="247650"/>
          <a:ext cx="3429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tabSelected="1" zoomScale="90" zoomScaleNormal="90" zoomScalePageLayoutView="0" workbookViewId="0" topLeftCell="A1">
      <selection activeCell="K5" sqref="K5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.75">
      <c r="A2" s="3" t="s">
        <v>0</v>
      </c>
    </row>
    <row r="4" spans="2:7" ht="12.75">
      <c r="B4" s="106" t="s">
        <v>1</v>
      </c>
      <c r="C4" s="106"/>
      <c r="D4" s="106"/>
      <c r="E4" s="106"/>
      <c r="F4" s="106"/>
      <c r="G4" s="106"/>
    </row>
    <row r="5" spans="2:7" ht="12.75">
      <c r="B5" s="106"/>
      <c r="C5" s="106"/>
      <c r="D5" s="106"/>
      <c r="E5" s="106"/>
      <c r="F5" s="106"/>
      <c r="G5" s="106"/>
    </row>
    <row r="8" spans="2:9" ht="12.75">
      <c r="B8" s="2"/>
      <c r="C8" s="103">
        <v>1</v>
      </c>
      <c r="D8" s="104" t="s">
        <v>2</v>
      </c>
      <c r="E8" s="104"/>
      <c r="F8" s="104"/>
      <c r="I8" s="4" t="s">
        <v>3</v>
      </c>
    </row>
    <row r="9" spans="3:9" ht="12.75">
      <c r="C9" s="103"/>
      <c r="D9" s="104"/>
      <c r="E9" s="104"/>
      <c r="F9" s="104"/>
      <c r="I9" s="1" t="s">
        <v>4</v>
      </c>
    </row>
    <row r="12" spans="3:9" ht="12.75">
      <c r="C12" s="103">
        <v>2</v>
      </c>
      <c r="D12" s="104" t="s">
        <v>5</v>
      </c>
      <c r="E12" s="104"/>
      <c r="F12" s="104"/>
      <c r="I12" s="4" t="s">
        <v>6</v>
      </c>
    </row>
    <row r="13" spans="3:9" ht="12.75">
      <c r="C13" s="103"/>
      <c r="D13" s="104"/>
      <c r="E13" s="104"/>
      <c r="F13" s="104"/>
      <c r="I13" s="1" t="s">
        <v>7</v>
      </c>
    </row>
    <row r="14" spans="5:9" ht="12.75" customHeight="1">
      <c r="E14" s="107" t="s">
        <v>8</v>
      </c>
      <c r="F14" s="107"/>
      <c r="G14" s="107"/>
      <c r="H14" s="107"/>
      <c r="I14" s="1" t="s">
        <v>9</v>
      </c>
    </row>
    <row r="15" spans="5:9" ht="12.75">
      <c r="E15" s="107"/>
      <c r="F15" s="107"/>
      <c r="G15" s="107"/>
      <c r="H15" s="107"/>
      <c r="I15" s="5" t="s">
        <v>10</v>
      </c>
    </row>
    <row r="16" ht="12.75">
      <c r="I16" s="5" t="s">
        <v>11</v>
      </c>
    </row>
    <row r="17" ht="12.75">
      <c r="I17" s="5"/>
    </row>
    <row r="18" spans="1:9" ht="12.75">
      <c r="A18" s="2"/>
      <c r="B18" s="2"/>
      <c r="C18" s="103">
        <v>3</v>
      </c>
      <c r="D18" s="104" t="s">
        <v>12</v>
      </c>
      <c r="E18" s="104"/>
      <c r="F18" s="104"/>
      <c r="G18" s="2"/>
      <c r="H18" s="2"/>
      <c r="I18" s="4" t="s">
        <v>13</v>
      </c>
    </row>
    <row r="19" spans="3:9" ht="12.75">
      <c r="C19" s="103"/>
      <c r="D19" s="104"/>
      <c r="E19" s="104"/>
      <c r="F19" s="104"/>
      <c r="G19" s="2"/>
      <c r="H19" s="2"/>
      <c r="I19" s="1" t="s">
        <v>14</v>
      </c>
    </row>
    <row r="21" ht="12.75">
      <c r="D21" s="2"/>
    </row>
    <row r="22" spans="3:9" ht="12.75">
      <c r="C22" s="103">
        <v>4</v>
      </c>
      <c r="D22" s="104" t="s">
        <v>15</v>
      </c>
      <c r="E22" s="104"/>
      <c r="F22" s="104"/>
      <c r="I22" s="4" t="s">
        <v>16</v>
      </c>
    </row>
    <row r="23" spans="3:12" ht="24.75" customHeight="1">
      <c r="C23" s="103"/>
      <c r="D23" s="104"/>
      <c r="E23" s="104"/>
      <c r="F23" s="104"/>
      <c r="G23" s="2"/>
      <c r="I23" s="105" t="s">
        <v>17</v>
      </c>
      <c r="J23" s="105"/>
      <c r="K23" s="105"/>
      <c r="L23" s="105"/>
    </row>
    <row r="24" spans="6:7" ht="12.75">
      <c r="F24" s="2"/>
      <c r="G24" s="2"/>
    </row>
    <row r="26" spans="3:9" ht="12.75">
      <c r="C26" s="103">
        <v>5</v>
      </c>
      <c r="D26" s="104" t="s">
        <v>18</v>
      </c>
      <c r="E26" s="104"/>
      <c r="F26" s="104"/>
      <c r="I26" s="4" t="s">
        <v>19</v>
      </c>
    </row>
    <row r="27" spans="3:9" ht="12.75">
      <c r="C27" s="103"/>
      <c r="D27" s="104"/>
      <c r="E27" s="104"/>
      <c r="F27" s="104"/>
      <c r="I27" s="1" t="s">
        <v>20</v>
      </c>
    </row>
    <row r="31" spans="3:9" ht="12.75">
      <c r="C31" s="103">
        <v>6</v>
      </c>
      <c r="D31" s="104" t="s">
        <v>21</v>
      </c>
      <c r="E31" s="104"/>
      <c r="F31" s="104"/>
      <c r="I31" s="4" t="s">
        <v>22</v>
      </c>
    </row>
    <row r="32" spans="3:9" ht="12.75">
      <c r="C32" s="103"/>
      <c r="D32" s="104"/>
      <c r="E32" s="104"/>
      <c r="F32" s="104"/>
      <c r="I32" s="1" t="s">
        <v>23</v>
      </c>
    </row>
    <row r="36" ht="26.25">
      <c r="D36" s="6" t="s">
        <v>24</v>
      </c>
    </row>
  </sheetData>
  <sheetProtection sheet="1" objects="1" scenarios="1"/>
  <mergeCells count="15">
    <mergeCell ref="I23:L23"/>
    <mergeCell ref="C26:C27"/>
    <mergeCell ref="D26:F27"/>
    <mergeCell ref="B4:G5"/>
    <mergeCell ref="C8:C9"/>
    <mergeCell ref="D8:F9"/>
    <mergeCell ref="C12:C13"/>
    <mergeCell ref="D12:F13"/>
    <mergeCell ref="E14:H15"/>
    <mergeCell ref="C31:C32"/>
    <mergeCell ref="D31:F32"/>
    <mergeCell ref="C18:C19"/>
    <mergeCell ref="D18:F19"/>
    <mergeCell ref="C22:C23"/>
    <mergeCell ref="D22:F23"/>
  </mergeCells>
  <printOptions/>
  <pageMargins left="0.39375" right="0.39375" top="0.5118055555555556" bottom="0.39375" header="0.5118055555555556" footer="0.5118055555555556"/>
  <pageSetup horizontalDpi="300" verticalDpi="300" orientation="landscape" paperSize="9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showGridLines="0" zoomScale="90" zoomScaleNormal="90" zoomScalePageLayoutView="0" workbookViewId="0" topLeftCell="A1">
      <pane xSplit="1" ySplit="10" topLeftCell="B3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:B39"/>
    </sheetView>
  </sheetViews>
  <sheetFormatPr defaultColWidth="11.7109375" defaultRowHeight="12.75"/>
  <cols>
    <col min="1" max="1" width="11.7109375" style="7" customWidth="1"/>
    <col min="2" max="2" width="45.7109375" style="7" customWidth="1"/>
    <col min="3" max="3" width="7.7109375" style="7" customWidth="1"/>
    <col min="4" max="4" width="5.7109375" style="7" customWidth="1"/>
    <col min="5" max="16384" width="11.7109375" style="7" customWidth="1"/>
  </cols>
  <sheetData>
    <row r="2" spans="1:2" ht="18">
      <c r="A2" s="108" t="s">
        <v>25</v>
      </c>
      <c r="B2" s="108"/>
    </row>
    <row r="5" spans="1:2" ht="12.75">
      <c r="A5" s="8" t="s">
        <v>26</v>
      </c>
      <c r="B5" s="9" t="s">
        <v>27</v>
      </c>
    </row>
    <row r="6" spans="1:7" ht="12.75" customHeight="1">
      <c r="A6" s="10"/>
      <c r="B6" s="11"/>
      <c r="C6" s="12"/>
      <c r="D6" s="13"/>
      <c r="E6" s="109"/>
      <c r="F6" s="109"/>
      <c r="G6" s="109"/>
    </row>
    <row r="7" spans="3:7" ht="15">
      <c r="C7" s="12"/>
      <c r="D7" s="14"/>
      <c r="E7" s="109"/>
      <c r="F7" s="109"/>
      <c r="G7" s="109"/>
    </row>
    <row r="8" spans="2:4" ht="12.75">
      <c r="B8" s="110" t="s">
        <v>28</v>
      </c>
      <c r="D8" s="15" t="s">
        <v>29</v>
      </c>
    </row>
    <row r="9" ht="12.75">
      <c r="B9" s="110"/>
    </row>
    <row r="10" ht="0.75" customHeight="1">
      <c r="B10" s="16"/>
    </row>
    <row r="11" spans="1:2" ht="12.75">
      <c r="A11" s="17">
        <v>1</v>
      </c>
      <c r="B11" s="18"/>
    </row>
    <row r="12" spans="1:2" ht="12.75">
      <c r="A12" s="17">
        <v>2</v>
      </c>
      <c r="B12" s="18"/>
    </row>
    <row r="13" spans="1:2" ht="12.75">
      <c r="A13" s="17">
        <v>3</v>
      </c>
      <c r="B13" s="18"/>
    </row>
    <row r="14" spans="1:2" ht="12.75">
      <c r="A14" s="17">
        <v>4</v>
      </c>
      <c r="B14" s="18"/>
    </row>
    <row r="15" spans="1:2" ht="12.75">
      <c r="A15" s="17">
        <v>5</v>
      </c>
      <c r="B15" s="18"/>
    </row>
    <row r="16" spans="1:2" ht="12.75">
      <c r="A16" s="17">
        <v>6</v>
      </c>
      <c r="B16" s="18"/>
    </row>
    <row r="17" spans="1:2" ht="12.75">
      <c r="A17" s="17">
        <v>7</v>
      </c>
      <c r="B17" s="18"/>
    </row>
    <row r="18" spans="1:2" ht="12.75">
      <c r="A18" s="17">
        <v>8</v>
      </c>
      <c r="B18" s="18"/>
    </row>
    <row r="19" spans="1:2" ht="12.75">
      <c r="A19" s="17">
        <v>9</v>
      </c>
      <c r="B19" s="18"/>
    </row>
    <row r="20" spans="1:2" ht="12.75">
      <c r="A20" s="17">
        <v>10</v>
      </c>
      <c r="B20" s="18"/>
    </row>
    <row r="21" spans="1:2" ht="12.75">
      <c r="A21" s="17">
        <v>11</v>
      </c>
      <c r="B21" s="18"/>
    </row>
    <row r="22" spans="1:2" ht="12.75">
      <c r="A22" s="17">
        <v>12</v>
      </c>
      <c r="B22" s="18"/>
    </row>
    <row r="23" spans="1:2" ht="12.75">
      <c r="A23" s="17">
        <v>13</v>
      </c>
      <c r="B23" s="18"/>
    </row>
    <row r="24" spans="1:2" ht="12.75">
      <c r="A24" s="17">
        <v>14</v>
      </c>
      <c r="B24" s="18"/>
    </row>
    <row r="25" spans="1:2" ht="12.75">
      <c r="A25" s="17">
        <v>15</v>
      </c>
      <c r="B25" s="18"/>
    </row>
    <row r="26" spans="1:2" ht="12.75">
      <c r="A26" s="17">
        <v>16</v>
      </c>
      <c r="B26" s="18"/>
    </row>
    <row r="27" spans="1:2" ht="12.75">
      <c r="A27" s="17">
        <v>17</v>
      </c>
      <c r="B27" s="18"/>
    </row>
    <row r="28" spans="1:2" ht="12.75">
      <c r="A28" s="17">
        <v>18</v>
      </c>
      <c r="B28" s="18"/>
    </row>
    <row r="29" spans="1:2" ht="12.75">
      <c r="A29" s="17">
        <v>19</v>
      </c>
      <c r="B29" s="18"/>
    </row>
    <row r="30" spans="1:2" ht="12.75">
      <c r="A30" s="17">
        <v>20</v>
      </c>
      <c r="B30" s="18"/>
    </row>
    <row r="31" spans="1:2" ht="12.75">
      <c r="A31" s="17">
        <v>21</v>
      </c>
      <c r="B31" s="18"/>
    </row>
    <row r="32" spans="1:2" ht="12.75">
      <c r="A32" s="17">
        <v>22</v>
      </c>
      <c r="B32" s="18"/>
    </row>
    <row r="33" spans="1:2" ht="12.75">
      <c r="A33" s="17">
        <v>23</v>
      </c>
      <c r="B33" s="18"/>
    </row>
    <row r="34" spans="1:2" ht="12.75">
      <c r="A34" s="17">
        <v>24</v>
      </c>
      <c r="B34" s="18"/>
    </row>
    <row r="35" spans="1:2" ht="12.75">
      <c r="A35" s="17">
        <v>25</v>
      </c>
      <c r="B35" s="18"/>
    </row>
    <row r="36" spans="1:2" ht="12.75">
      <c r="A36" s="17">
        <v>26</v>
      </c>
      <c r="B36" s="18"/>
    </row>
    <row r="37" spans="1:2" ht="12.75">
      <c r="A37" s="17">
        <v>27</v>
      </c>
      <c r="B37" s="18"/>
    </row>
    <row r="38" spans="1:2" ht="12.75">
      <c r="A38" s="17">
        <v>28</v>
      </c>
      <c r="B38" s="18"/>
    </row>
    <row r="39" spans="1:2" ht="12.75">
      <c r="A39" s="17">
        <v>29</v>
      </c>
      <c r="B39" s="18"/>
    </row>
    <row r="40" spans="1:2" ht="12.75">
      <c r="A40" s="17">
        <v>30</v>
      </c>
      <c r="B40" s="19"/>
    </row>
    <row r="41" spans="1:2" ht="12.75">
      <c r="A41" s="17">
        <v>31</v>
      </c>
      <c r="B41" s="19"/>
    </row>
    <row r="42" spans="1:2" ht="12.75">
      <c r="A42" s="17">
        <v>32</v>
      </c>
      <c r="B42" s="19"/>
    </row>
    <row r="43" spans="1:2" ht="12.75">
      <c r="A43" s="17">
        <v>33</v>
      </c>
      <c r="B43" s="19"/>
    </row>
    <row r="44" spans="1:2" ht="12.75">
      <c r="A44" s="17">
        <v>34</v>
      </c>
      <c r="B44" s="20"/>
    </row>
    <row r="45" spans="1:2" ht="12.75">
      <c r="A45" s="17">
        <v>35</v>
      </c>
      <c r="B45" s="20"/>
    </row>
    <row r="46" spans="1:2" ht="12.75">
      <c r="A46" s="17">
        <v>36</v>
      </c>
      <c r="B46" s="20"/>
    </row>
    <row r="47" spans="1:2" ht="12.75">
      <c r="A47" s="17">
        <v>37</v>
      </c>
      <c r="B47" s="20"/>
    </row>
    <row r="48" spans="1:2" ht="12.75">
      <c r="A48" s="17">
        <v>38</v>
      </c>
      <c r="B48" s="20"/>
    </row>
    <row r="49" spans="1:2" ht="12.75">
      <c r="A49" s="17">
        <v>39</v>
      </c>
      <c r="B49" s="20"/>
    </row>
    <row r="50" spans="1:2" ht="12.75">
      <c r="A50" s="17">
        <v>40</v>
      </c>
      <c r="B50" s="20"/>
    </row>
    <row r="51" spans="1:2" ht="12.75">
      <c r="A51" s="17">
        <v>41</v>
      </c>
      <c r="B51" s="20"/>
    </row>
    <row r="52" spans="1:2" ht="12.75">
      <c r="A52" s="17">
        <v>42</v>
      </c>
      <c r="B52" s="20"/>
    </row>
    <row r="53" spans="1:2" ht="12.75">
      <c r="A53" s="17">
        <v>43</v>
      </c>
      <c r="B53" s="20"/>
    </row>
    <row r="54" spans="1:2" ht="12.75">
      <c r="A54" s="17">
        <v>44</v>
      </c>
      <c r="B54" s="20"/>
    </row>
    <row r="55" spans="1:2" ht="12.75">
      <c r="A55" s="17">
        <v>45</v>
      </c>
      <c r="B55" s="20"/>
    </row>
    <row r="56" spans="1:2" ht="12.75">
      <c r="A56" s="17">
        <v>46</v>
      </c>
      <c r="B56" s="20"/>
    </row>
    <row r="57" spans="1:2" ht="12.75">
      <c r="A57" s="17">
        <v>47</v>
      </c>
      <c r="B57" s="20"/>
    </row>
    <row r="58" spans="1:2" ht="12.75">
      <c r="A58" s="17">
        <v>48</v>
      </c>
      <c r="B58" s="20"/>
    </row>
    <row r="59" spans="1:2" ht="12.75">
      <c r="A59" s="17">
        <v>49</v>
      </c>
      <c r="B59" s="20"/>
    </row>
    <row r="60" spans="1:2" ht="12.75">
      <c r="A60" s="17">
        <v>50</v>
      </c>
      <c r="B60" s="20"/>
    </row>
    <row r="61" spans="1:2" ht="12.75">
      <c r="A61" s="17">
        <v>51</v>
      </c>
      <c r="B61" s="20"/>
    </row>
    <row r="62" spans="1:2" ht="12.75">
      <c r="A62" s="17">
        <v>52</v>
      </c>
      <c r="B62" s="20"/>
    </row>
    <row r="63" spans="1:2" ht="12.75">
      <c r="A63" s="17">
        <v>53</v>
      </c>
      <c r="B63" s="20"/>
    </row>
    <row r="64" spans="1:2" ht="12.75">
      <c r="A64" s="17">
        <v>54</v>
      </c>
      <c r="B64" s="20"/>
    </row>
    <row r="65" spans="1:2" ht="12.75">
      <c r="A65" s="17">
        <v>55</v>
      </c>
      <c r="B65" s="20"/>
    </row>
    <row r="66" spans="1:2" ht="12.75">
      <c r="A66" s="17">
        <v>56</v>
      </c>
      <c r="B66" s="20"/>
    </row>
    <row r="67" spans="1:2" ht="12.75">
      <c r="A67" s="17">
        <v>57</v>
      </c>
      <c r="B67" s="20"/>
    </row>
    <row r="68" spans="1:2" ht="12.75">
      <c r="A68" s="17">
        <v>58</v>
      </c>
      <c r="B68" s="20"/>
    </row>
    <row r="69" spans="1:2" ht="12.75">
      <c r="A69" s="17">
        <v>59</v>
      </c>
      <c r="B69" s="20"/>
    </row>
    <row r="70" spans="1:2" ht="12.75">
      <c r="A70" s="17">
        <v>60</v>
      </c>
      <c r="B70" s="20"/>
    </row>
    <row r="71" spans="1:2" ht="12.75">
      <c r="A71" s="17">
        <v>61</v>
      </c>
      <c r="B71" s="20"/>
    </row>
    <row r="72" spans="1:2" ht="12.75">
      <c r="A72" s="17">
        <v>62</v>
      </c>
      <c r="B72" s="20"/>
    </row>
    <row r="73" spans="1:2" ht="12.75">
      <c r="A73" s="17">
        <v>63</v>
      </c>
      <c r="B73" s="20"/>
    </row>
    <row r="74" spans="1:2" ht="12.75">
      <c r="A74" s="17">
        <v>64</v>
      </c>
      <c r="B74" s="20"/>
    </row>
    <row r="75" spans="1:2" ht="12.75">
      <c r="A75" s="17">
        <v>65</v>
      </c>
      <c r="B75" s="20"/>
    </row>
    <row r="76" spans="1:2" ht="12.75">
      <c r="A76" s="17">
        <v>66</v>
      </c>
      <c r="B76" s="20"/>
    </row>
    <row r="77" spans="1:2" ht="12.75">
      <c r="A77" s="17">
        <v>67</v>
      </c>
      <c r="B77" s="20"/>
    </row>
    <row r="78" spans="1:2" ht="12.75">
      <c r="A78" s="17">
        <v>68</v>
      </c>
      <c r="B78" s="20"/>
    </row>
    <row r="79" spans="1:2" ht="12.75">
      <c r="A79" s="17">
        <v>69</v>
      </c>
      <c r="B79" s="20"/>
    </row>
    <row r="80" spans="1:2" ht="12.75">
      <c r="A80" s="17">
        <v>70</v>
      </c>
      <c r="B80" s="20"/>
    </row>
    <row r="81" spans="1:2" ht="12.75">
      <c r="A81" s="17">
        <v>71</v>
      </c>
      <c r="B81" s="20"/>
    </row>
    <row r="82" spans="1:2" ht="12.75">
      <c r="A82" s="17">
        <v>72</v>
      </c>
      <c r="B82" s="20"/>
    </row>
    <row r="83" spans="1:2" ht="12.75">
      <c r="A83" s="17">
        <v>73</v>
      </c>
      <c r="B83" s="20"/>
    </row>
    <row r="84" spans="1:2" ht="12.75">
      <c r="A84" s="17">
        <v>74</v>
      </c>
      <c r="B84" s="20"/>
    </row>
    <row r="85" spans="1:2" ht="12.75">
      <c r="A85" s="17">
        <v>75</v>
      </c>
      <c r="B85" s="20"/>
    </row>
    <row r="86" spans="1:2" ht="12.75">
      <c r="A86" s="17">
        <v>76</v>
      </c>
      <c r="B86" s="20"/>
    </row>
    <row r="87" spans="1:2" ht="12.75">
      <c r="A87" s="17">
        <v>77</v>
      </c>
      <c r="B87" s="20"/>
    </row>
    <row r="88" spans="1:2" ht="12.75">
      <c r="A88" s="17">
        <v>78</v>
      </c>
      <c r="B88" s="20"/>
    </row>
    <row r="89" spans="1:2" ht="12.75">
      <c r="A89" s="17">
        <v>79</v>
      </c>
      <c r="B89" s="20"/>
    </row>
    <row r="90" spans="1:2" ht="12.75">
      <c r="A90" s="17">
        <v>80</v>
      </c>
      <c r="B90" s="20"/>
    </row>
    <row r="91" spans="1:2" ht="12.75">
      <c r="A91" s="17">
        <v>81</v>
      </c>
      <c r="B91" s="20"/>
    </row>
    <row r="92" spans="1:2" ht="12.75">
      <c r="A92" s="17">
        <v>82</v>
      </c>
      <c r="B92" s="20"/>
    </row>
    <row r="93" spans="1:2" ht="12.75">
      <c r="A93" s="17">
        <v>83</v>
      </c>
      <c r="B93" s="20"/>
    </row>
    <row r="94" spans="1:2" ht="12.75">
      <c r="A94" s="17">
        <v>84</v>
      </c>
      <c r="B94" s="20"/>
    </row>
    <row r="95" spans="1:2" ht="12.75">
      <c r="A95" s="17">
        <v>85</v>
      </c>
      <c r="B95" s="20"/>
    </row>
    <row r="96" spans="1:2" ht="12.75">
      <c r="A96" s="17">
        <v>86</v>
      </c>
      <c r="B96" s="20"/>
    </row>
    <row r="97" spans="1:2" ht="12.75">
      <c r="A97" s="17">
        <v>87</v>
      </c>
      <c r="B97" s="20"/>
    </row>
    <row r="98" spans="1:2" ht="12.75">
      <c r="A98" s="17">
        <v>88</v>
      </c>
      <c r="B98" s="20"/>
    </row>
    <row r="99" spans="1:2" ht="12.75">
      <c r="A99" s="17">
        <v>89</v>
      </c>
      <c r="B99" s="20"/>
    </row>
    <row r="100" spans="1:2" ht="12.75">
      <c r="A100" s="17">
        <v>90</v>
      </c>
      <c r="B100" s="20"/>
    </row>
    <row r="101" spans="1:2" ht="12.75">
      <c r="A101" s="17">
        <v>91</v>
      </c>
      <c r="B101" s="20"/>
    </row>
    <row r="102" spans="1:2" ht="12.75">
      <c r="A102" s="17">
        <v>92</v>
      </c>
      <c r="B102" s="20"/>
    </row>
    <row r="103" spans="1:2" ht="12.75">
      <c r="A103" s="17">
        <v>93</v>
      </c>
      <c r="B103" s="20"/>
    </row>
    <row r="104" spans="1:2" ht="12.75">
      <c r="A104" s="17">
        <v>94</v>
      </c>
      <c r="B104" s="20"/>
    </row>
    <row r="105" spans="1:2" ht="12.75">
      <c r="A105" s="17">
        <v>95</v>
      </c>
      <c r="B105" s="20"/>
    </row>
    <row r="106" spans="1:2" ht="12.75">
      <c r="A106" s="17">
        <v>96</v>
      </c>
      <c r="B106" s="20"/>
    </row>
    <row r="107" spans="1:2" ht="12.75">
      <c r="A107" s="17">
        <v>97</v>
      </c>
      <c r="B107" s="20"/>
    </row>
    <row r="108" spans="1:2" ht="12.75">
      <c r="A108" s="17">
        <v>98</v>
      </c>
      <c r="B108" s="20"/>
    </row>
    <row r="109" spans="1:2" ht="12.75">
      <c r="A109" s="17">
        <v>99</v>
      </c>
      <c r="B109" s="20"/>
    </row>
    <row r="110" spans="1:2" ht="12.75">
      <c r="A110" s="17">
        <v>100</v>
      </c>
      <c r="B110" s="20"/>
    </row>
    <row r="111" spans="1:2" ht="12.75">
      <c r="A111" s="17">
        <v>101</v>
      </c>
      <c r="B111" s="20"/>
    </row>
    <row r="112" spans="1:2" ht="12.75">
      <c r="A112" s="17">
        <v>102</v>
      </c>
      <c r="B112" s="20"/>
    </row>
    <row r="113" spans="1:2" ht="12.75">
      <c r="A113" s="17">
        <v>103</v>
      </c>
      <c r="B113" s="20"/>
    </row>
    <row r="114" spans="1:2" ht="12.75">
      <c r="A114" s="17">
        <v>104</v>
      </c>
      <c r="B114" s="20"/>
    </row>
    <row r="115" spans="1:2" ht="12.75">
      <c r="A115" s="17">
        <v>105</v>
      </c>
      <c r="B115" s="20"/>
    </row>
    <row r="116" spans="1:2" ht="12.75">
      <c r="A116" s="17">
        <v>106</v>
      </c>
      <c r="B116" s="20"/>
    </row>
    <row r="117" spans="1:2" ht="12.75">
      <c r="A117" s="17">
        <v>107</v>
      </c>
      <c r="B117" s="20"/>
    </row>
    <row r="118" spans="1:2" ht="12.75">
      <c r="A118" s="17">
        <v>108</v>
      </c>
      <c r="B118" s="20"/>
    </row>
    <row r="119" spans="1:2" ht="12.75">
      <c r="A119" s="17">
        <v>109</v>
      </c>
      <c r="B119" s="20"/>
    </row>
    <row r="120" spans="1:2" ht="12.75">
      <c r="A120" s="17">
        <v>110</v>
      </c>
      <c r="B120" s="20"/>
    </row>
    <row r="121" spans="1:2" ht="12.75">
      <c r="A121" s="17">
        <v>111</v>
      </c>
      <c r="B121" s="20"/>
    </row>
    <row r="122" spans="1:2" ht="12.75">
      <c r="A122" s="17">
        <v>112</v>
      </c>
      <c r="B122" s="20"/>
    </row>
    <row r="123" spans="1:2" ht="12.75">
      <c r="A123" s="17">
        <v>113</v>
      </c>
      <c r="B123" s="20"/>
    </row>
    <row r="124" spans="1:2" ht="12.75">
      <c r="A124" s="17">
        <v>114</v>
      </c>
      <c r="B124" s="20"/>
    </row>
    <row r="125" spans="1:2" ht="12.75">
      <c r="A125" s="17">
        <v>115</v>
      </c>
      <c r="B125" s="20"/>
    </row>
    <row r="126" spans="1:2" ht="12.75">
      <c r="A126" s="17">
        <v>116</v>
      </c>
      <c r="B126" s="20"/>
    </row>
    <row r="127" spans="1:2" ht="12.75">
      <c r="A127" s="17">
        <v>117</v>
      </c>
      <c r="B127" s="20"/>
    </row>
    <row r="128" spans="1:2" ht="12.75">
      <c r="A128" s="17">
        <v>118</v>
      </c>
      <c r="B128" s="20"/>
    </row>
    <row r="129" spans="1:2" ht="12.75">
      <c r="A129" s="17">
        <v>119</v>
      </c>
      <c r="B129" s="20"/>
    </row>
    <row r="130" spans="1:2" ht="12.75">
      <c r="A130" s="17">
        <v>120</v>
      </c>
      <c r="B130" s="20"/>
    </row>
    <row r="131" spans="1:2" ht="12.75">
      <c r="A131" s="17">
        <v>121</v>
      </c>
      <c r="B131" s="20"/>
    </row>
    <row r="132" spans="1:2" ht="12.75">
      <c r="A132" s="17">
        <v>122</v>
      </c>
      <c r="B132" s="20"/>
    </row>
    <row r="133" spans="1:2" ht="12.75">
      <c r="A133" s="17">
        <v>123</v>
      </c>
      <c r="B133" s="20"/>
    </row>
    <row r="134" spans="1:2" ht="12.75">
      <c r="A134" s="17">
        <v>124</v>
      </c>
      <c r="B134" s="20"/>
    </row>
    <row r="135" spans="1:2" ht="12.75">
      <c r="A135" s="17">
        <v>125</v>
      </c>
      <c r="B135" s="20"/>
    </row>
    <row r="136" spans="1:2" ht="12.75">
      <c r="A136" s="17">
        <v>126</v>
      </c>
      <c r="B136" s="20"/>
    </row>
    <row r="137" spans="1:2" ht="12.75">
      <c r="A137" s="17">
        <v>127</v>
      </c>
      <c r="B137" s="20"/>
    </row>
    <row r="138" spans="1:2" ht="12.75">
      <c r="A138" s="17">
        <v>128</v>
      </c>
      <c r="B138" s="20"/>
    </row>
    <row r="139" spans="1:2" ht="12.75">
      <c r="A139" s="17">
        <v>129</v>
      </c>
      <c r="B139" s="20"/>
    </row>
    <row r="140" spans="1:2" ht="12.75">
      <c r="A140" s="17">
        <v>130</v>
      </c>
      <c r="B140" s="20"/>
    </row>
    <row r="141" spans="1:2" ht="12.75">
      <c r="A141" s="17">
        <v>131</v>
      </c>
      <c r="B141" s="20"/>
    </row>
    <row r="142" spans="1:2" ht="12.75">
      <c r="A142" s="17">
        <v>132</v>
      </c>
      <c r="B142" s="20"/>
    </row>
    <row r="143" spans="1:2" ht="12.75">
      <c r="A143" s="17">
        <v>133</v>
      </c>
      <c r="B143" s="20"/>
    </row>
    <row r="144" spans="1:2" ht="12.75">
      <c r="A144" s="17">
        <v>134</v>
      </c>
      <c r="B144" s="20"/>
    </row>
    <row r="145" spans="1:2" ht="12.75">
      <c r="A145" s="17">
        <v>135</v>
      </c>
      <c r="B145" s="20"/>
    </row>
    <row r="146" spans="1:2" ht="12.75">
      <c r="A146" s="17">
        <v>136</v>
      </c>
      <c r="B146" s="20"/>
    </row>
    <row r="147" spans="1:2" ht="12.75">
      <c r="A147" s="17">
        <v>137</v>
      </c>
      <c r="B147" s="20"/>
    </row>
    <row r="148" spans="1:2" ht="12.75">
      <c r="A148" s="17">
        <v>138</v>
      </c>
      <c r="B148" s="20"/>
    </row>
    <row r="149" spans="1:2" ht="12.75">
      <c r="A149" s="17">
        <v>139</v>
      </c>
      <c r="B149" s="20"/>
    </row>
    <row r="150" spans="1:2" ht="12.75">
      <c r="A150" s="17">
        <v>140</v>
      </c>
      <c r="B150" s="20"/>
    </row>
    <row r="151" spans="1:2" ht="12.75">
      <c r="A151" s="17">
        <v>141</v>
      </c>
      <c r="B151" s="20"/>
    </row>
    <row r="152" spans="1:2" ht="12.75">
      <c r="A152" s="17">
        <v>142</v>
      </c>
      <c r="B152" s="20"/>
    </row>
    <row r="153" spans="1:2" ht="12.75">
      <c r="A153" s="17">
        <v>143</v>
      </c>
      <c r="B153" s="20"/>
    </row>
    <row r="154" spans="1:2" ht="12.75">
      <c r="A154" s="17">
        <v>144</v>
      </c>
      <c r="B154" s="20"/>
    </row>
    <row r="155" spans="1:2" ht="12.75">
      <c r="A155" s="17">
        <v>145</v>
      </c>
      <c r="B155" s="20"/>
    </row>
    <row r="156" spans="1:2" ht="12.75">
      <c r="A156" s="17">
        <v>146</v>
      </c>
      <c r="B156" s="20"/>
    </row>
    <row r="157" spans="1:2" ht="12.75">
      <c r="A157" s="17">
        <v>147</v>
      </c>
      <c r="B157" s="20"/>
    </row>
    <row r="158" spans="1:2" ht="12.75">
      <c r="A158" s="17">
        <v>148</v>
      </c>
      <c r="B158" s="20"/>
    </row>
    <row r="159" spans="1:2" ht="12.75">
      <c r="A159" s="17">
        <v>149</v>
      </c>
      <c r="B159" s="20"/>
    </row>
    <row r="160" spans="1:2" ht="12.75">
      <c r="A160" s="17">
        <v>150</v>
      </c>
      <c r="B160" s="20"/>
    </row>
  </sheetData>
  <sheetProtection sheet="1" objects="1" scenarios="1"/>
  <mergeCells count="3">
    <mergeCell ref="A2:B2"/>
    <mergeCell ref="E6:G7"/>
    <mergeCell ref="B8:B9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9"/>
  <sheetViews>
    <sheetView showGridLines="0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9" sqref="AI19"/>
    </sheetView>
  </sheetViews>
  <sheetFormatPr defaultColWidth="11.00390625" defaultRowHeight="12.75"/>
  <cols>
    <col min="1" max="1" width="1.8515625" style="21" customWidth="1"/>
    <col min="2" max="2" width="5.421875" style="21" customWidth="1"/>
    <col min="3" max="3" width="23.140625" style="21" customWidth="1"/>
    <col min="4" max="12" width="10.140625" style="21" customWidth="1"/>
    <col min="13" max="13" width="10.28125" style="21" customWidth="1"/>
    <col min="14" max="22" width="0" style="21" hidden="1" customWidth="1"/>
    <col min="23" max="24" width="0" style="22" hidden="1" customWidth="1"/>
    <col min="25" max="30" width="0" style="21" hidden="1" customWidth="1"/>
    <col min="31" max="31" width="2.8515625" style="21" customWidth="1"/>
    <col min="32" max="36" width="2.7109375" style="21" customWidth="1"/>
    <col min="37" max="252" width="11.421875" style="21" customWidth="1"/>
    <col min="253" max="16384" width="11.00390625" style="7" customWidth="1"/>
  </cols>
  <sheetData>
    <row r="1" spans="2:253" s="23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23" customFormat="1" ht="12.75" customHeight="1">
      <c r="A2" s="111" t="s">
        <v>30</v>
      </c>
      <c r="B2" s="111"/>
      <c r="C2" s="111"/>
      <c r="D2" s="24"/>
      <c r="E2" s="24"/>
      <c r="F2" s="24"/>
      <c r="G2" s="24"/>
      <c r="H2" s="24"/>
      <c r="I2" s="24"/>
      <c r="J2" s="24"/>
      <c r="K2" s="24"/>
      <c r="L2" s="24"/>
      <c r="M2" s="24"/>
      <c r="IS2" s="7"/>
    </row>
    <row r="3" spans="1:253" s="23" customFormat="1" ht="12.75">
      <c r="A3" s="111"/>
      <c r="B3" s="111"/>
      <c r="C3" s="111"/>
      <c r="D3" s="24"/>
      <c r="E3" s="24" t="s">
        <v>31</v>
      </c>
      <c r="F3" s="24"/>
      <c r="G3" s="24"/>
      <c r="H3" s="24"/>
      <c r="I3" s="24"/>
      <c r="J3" s="24"/>
      <c r="K3" s="24"/>
      <c r="L3" s="24"/>
      <c r="M3" s="24"/>
      <c r="IS3" s="7"/>
    </row>
    <row r="4" spans="1:253" s="23" customFormat="1" ht="12.75">
      <c r="A4" s="111"/>
      <c r="B4" s="111"/>
      <c r="C4" s="111"/>
      <c r="D4" s="24"/>
      <c r="E4" s="24" t="s">
        <v>32</v>
      </c>
      <c r="F4" s="24"/>
      <c r="G4" s="24"/>
      <c r="H4" s="24"/>
      <c r="I4" s="24"/>
      <c r="J4" s="24"/>
      <c r="K4" s="24"/>
      <c r="L4" s="24"/>
      <c r="M4" s="24"/>
      <c r="IS4" s="7"/>
    </row>
    <row r="5" spans="1:253" s="23" customFormat="1" ht="12.75">
      <c r="A5" s="111"/>
      <c r="B5" s="111"/>
      <c r="C5" s="111"/>
      <c r="D5" s="24"/>
      <c r="E5" s="24"/>
      <c r="F5" s="24"/>
      <c r="G5" s="24"/>
      <c r="H5" s="24"/>
      <c r="I5" s="24"/>
      <c r="J5" s="24"/>
      <c r="K5" s="24"/>
      <c r="L5" s="24"/>
      <c r="M5" s="24"/>
      <c r="IS5" s="7"/>
    </row>
    <row r="6" spans="2:253" s="22" customFormat="1" ht="15.75">
      <c r="B6" s="25"/>
      <c r="C6" s="26"/>
      <c r="D6" s="26"/>
      <c r="E6" s="26"/>
      <c r="F6" s="26"/>
      <c r="G6" s="26"/>
      <c r="H6" s="26"/>
      <c r="I6" s="26"/>
      <c r="J6" s="26"/>
      <c r="K6" s="26"/>
      <c r="L6" s="25"/>
      <c r="M6" s="25"/>
      <c r="Q6" s="27"/>
      <c r="AE6" s="28"/>
      <c r="IS6" s="7"/>
    </row>
    <row r="7" spans="2:253" s="22" customFormat="1" ht="15" customHeight="1">
      <c r="B7" s="25"/>
      <c r="C7" s="25"/>
      <c r="D7" s="112" t="s">
        <v>33</v>
      </c>
      <c r="E7" s="112"/>
      <c r="F7" s="112"/>
      <c r="G7" s="112"/>
      <c r="H7" s="112"/>
      <c r="I7" s="113" t="s">
        <v>34</v>
      </c>
      <c r="J7" s="113"/>
      <c r="K7" s="113"/>
      <c r="L7" s="113"/>
      <c r="M7" s="113"/>
      <c r="N7" s="29"/>
      <c r="IS7" s="7"/>
    </row>
    <row r="8" spans="2:253" s="22" customFormat="1" ht="66.75" customHeight="1">
      <c r="B8" s="25"/>
      <c r="C8" s="30"/>
      <c r="D8" s="31" t="s">
        <v>35</v>
      </c>
      <c r="E8" s="31" t="s">
        <v>36</v>
      </c>
      <c r="F8" s="31" t="s">
        <v>37</v>
      </c>
      <c r="G8" s="31" t="s">
        <v>38</v>
      </c>
      <c r="H8" s="31" t="s">
        <v>39</v>
      </c>
      <c r="I8" s="31" t="s">
        <v>40</v>
      </c>
      <c r="J8" s="31" t="s">
        <v>41</v>
      </c>
      <c r="K8" s="31" t="s">
        <v>42</v>
      </c>
      <c r="L8" s="32" t="s">
        <v>43</v>
      </c>
      <c r="M8" s="32" t="s">
        <v>44</v>
      </c>
      <c r="P8" s="27"/>
      <c r="IS8" s="7"/>
    </row>
    <row r="9" spans="2:253" s="22" customFormat="1" ht="12.75">
      <c r="B9" s="25"/>
      <c r="C9" s="33" t="str">
        <f>CONCATENATE("Score moyen ",COUNTIF(P10:P159,FALSE)," élèves")</f>
        <v>Score moyen 0 élèves</v>
      </c>
      <c r="D9" s="34" t="str">
        <f>CONCATENATE(TEXT(IF(ISERROR(T9),"0",T9),"0")," /"&amp;COUNTA('Saisie résultats'!D9:I9,'Saisie résultats'!X9:AB9,'Saisie résultats'!AD9,'Saisie résultats'!BI9:BK9))</f>
        <v>0 /0</v>
      </c>
      <c r="E9" s="34" t="str">
        <f>CONCATENATE(TEXT(IF(ISERROR(U9),"0",U9),"0")," /10")</f>
        <v>0 /10</v>
      </c>
      <c r="F9" s="34" t="str">
        <f>CONCATENATE(TEXT(IF(ISERROR(V9),"0",V9),"0")," /10")</f>
        <v>0 /10</v>
      </c>
      <c r="G9" s="34" t="str">
        <f>CONCATENATE(TEXT(IF(ISERROR(W9),"0",W9),"0")," /15")</f>
        <v>0 /15</v>
      </c>
      <c r="H9" s="34" t="str">
        <f>CONCATENATE(TEXT(IF(ISERROR(X9),"0",X9),"0")," /"&amp;COUNTA('Saisie résultats'!AE9:AH9,'Saisie résultats'!AL9:AM9,'Saisie résultats'!AV9:AX9))</f>
        <v>0 /0</v>
      </c>
      <c r="I9" s="34" t="str">
        <f>CONCATENATE(TEXT(IF(ISERROR(Y9),"0",Y9),"0")," /8")</f>
        <v>0 /8</v>
      </c>
      <c r="J9" s="34" t="str">
        <f>CONCATENATE(TEXT(IF(ISERROR(Z9),"0",Z9),"0")," /12")</f>
        <v>0 /12</v>
      </c>
      <c r="K9" s="34" t="str">
        <f>CONCATENATE(TEXT(IF(ISERROR(AA9),"0",AA9),"0")," /7")</f>
        <v>0 /7</v>
      </c>
      <c r="L9" s="34" t="str">
        <f>CONCATENATE(TEXT(IF(ISERROR(AB9),"0",AB9),"0")," /7")</f>
        <v>0 /7</v>
      </c>
      <c r="M9" s="34" t="str">
        <f>CONCATENATE(TEXT(IF(ISERROR(AC9),"0",AC9),"0")," /6")</f>
        <v>0 /6</v>
      </c>
      <c r="N9" s="35"/>
      <c r="T9" s="22" t="e">
        <f aca="true" t="shared" si="0" ref="T9:AC9">AVERAGE(D10:D159)</f>
        <v>#DIV/0!</v>
      </c>
      <c r="U9" s="22" t="e">
        <f t="shared" si="0"/>
        <v>#DIV/0!</v>
      </c>
      <c r="V9" s="22" t="e">
        <f t="shared" si="0"/>
        <v>#DIV/0!</v>
      </c>
      <c r="W9" s="22" t="e">
        <f t="shared" si="0"/>
        <v>#DIV/0!</v>
      </c>
      <c r="X9" s="22" t="e">
        <f t="shared" si="0"/>
        <v>#DIV/0!</v>
      </c>
      <c r="Y9" s="22" t="e">
        <f t="shared" si="0"/>
        <v>#DIV/0!</v>
      </c>
      <c r="Z9" s="22" t="e">
        <f t="shared" si="0"/>
        <v>#DIV/0!</v>
      </c>
      <c r="AA9" s="22" t="e">
        <f t="shared" si="0"/>
        <v>#DIV/0!</v>
      </c>
      <c r="AB9" s="22" t="e">
        <f t="shared" si="0"/>
        <v>#DIV/0!</v>
      </c>
      <c r="AC9" s="22" t="e">
        <f t="shared" si="0"/>
        <v>#DIV/0!</v>
      </c>
      <c r="IS9" s="7"/>
    </row>
    <row r="10" spans="2:253" s="22" customFormat="1" ht="15" customHeight="1">
      <c r="B10" s="36">
        <v>1</v>
      </c>
      <c r="C10" s="37">
        <f>IF(ISBLANK('Liste élèves'!B11),"",('Liste élèves'!B11))</f>
      </c>
      <c r="D10" s="38">
        <f>IF(ISBLANK('Liste élèves'!B11),"",IF(OR(COUNTBLANK('Saisie résultats'!D9:I9)&gt;0,COUNTBLANK('Saisie résultats'!X9:AB9)&gt;0,COUNTBLANK('Saisie résultats'!AD9)&gt;0,COUNTBLANK('Saisie résultats'!BI9:BK9)&gt;0),"",IF(NOT(AND(ISERROR(MATCH("A",'Saisie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résultats'!BI9:BK9))))</f>
      </c>
      <c r="E10" s="38">
        <f>IF(ISBLANK('Liste élèves'!B11),"",IF(OR(COUNTBLANK('Saisie résultats'!M9:R9)&gt;0,COUNTBLANK('Saisie résultats'!AC9)&gt;0,COUNTBLANK('Saisie résultats'!BA9:BC9)&gt;0),"",IF(NOT(AND(ISERROR(MATCH("A",'Saisie résultats'!M9:R9,0)),ISERROR(MATCH("A",'Saisie résultats'!AC9:AC9,0)),ISERROR(MATCH("A",'Saisie résultats'!BA9:BC9,0)))),"A",SUM('Saisie résultats'!M9:R9,'Saisie résultats'!AC9,'Saisie résultats'!BA9:BC9))))</f>
      </c>
      <c r="F10" s="38">
        <f>IF(ISBLANK('Liste élèves'!B11),"",IF(OR(COUNTBLANK('Saisie résultats'!J9:L9)&gt;0,COUNTBLANK('Saisie résultats'!AY9:AZ9)&gt;0,COUNTBLANK('Saisie résultats'!BD9:BH9)&gt;0),"",IF(NOT(AND(ISERROR(MATCH("A",'Saisie résultats'!J9:L9,0)),ISERROR(MATCH("A",'Saisie résultats'!AY9:AZ9,0)),ISERROR(MATCH("A",'Saisie résultats'!BD9:BH9,0)))),"A",SUM('Saisie résultats'!J9:L9,'Saisie résultats'!AY9:AZ9,'Saisie résultats'!BD9:BH9))))</f>
      </c>
      <c r="G10" s="38">
        <f>IF(ISBLANK('Liste élèves'!B11),"",IF(OR(COUNTBLANK('Saisie résultats'!S9:W9)&gt;0,COUNTBLANK('Saisie résultats'!AI9:AK9)&gt;0,COUNTBLANK('Saisie résultats'!AN9:AT9)&gt;0),"",IF(NOT(AND(ISERROR(MATCH("A",'Saisie résultats'!S9:W9,0)),ISERROR(MATCH("A",'Saisie résultats'!AI9:AK9,0)),ISERROR(MATCH("A",'Saisie résultats'!AN9:AT9,0)))),"A",SUM('Saisie résultats'!S9:W9,'Saisie résultats'!AI9:AK9,'Saisie résultats'!AN9:AT9))))</f>
      </c>
      <c r="H10" s="38">
        <f>IF(ISBLANK('Liste élèves'!B11),"",IF(OR(COUNTBLANK('Saisie résultats'!AE9:AH9)&gt;0,COUNTBLANK('Saisie résultats'!AL9:AM9)&gt;0,COUNTBLANK('Saisie résultats'!AV9:AX9)&gt;0),"",IF(NOT(AND(ISERROR(MATCH("A",'Saisie résultats'!AE9:AH9,0)),ISERROR(MATCH("A",'Saisie résultats'!AL9:AM9,0)),ISERROR(MATCH("A",'Saisie résultats'!AV9:AX9,0)))),"A",SUM('Saisie résultats'!AE9:AH9,'Saisie résultats'!AL9:AM9,'Saisie résultats'!AV9:AX9))))</f>
      </c>
      <c r="I10" s="38">
        <f>IF(ISBLANK('Liste élèves'!B11),"",IF(OR(COUNTBLANK('Saisie résultats'!BO9:BS9)&gt;0,COUNTBLANK('Saisie résultats'!BV9:BX9)&gt;0),"",IF(NOT(AND(ISERROR(MATCH("A",'Saisie résultats'!BO9:BS9,0)),ISERROR(MATCH("A",'Saisie résultats'!BV9:BX9,0)))),"A",SUM('Saisie résultats'!BO9:BS9,'Saisie résultats'!BV9:BX9))))</f>
      </c>
      <c r="J10" s="38">
        <f>IF(ISBLANK('Liste élèves'!B11),"",IF(OR(COUNTBLANK('Saisie résultats'!BT9:BU9)&gt;0,COUNTBLANK('Saisie résultats'!BY9:CH9)&gt;0),"",IF(NOT(AND(ISERROR(MATCH("A",'Saisie résultats'!BT9:BU9,0)),ISERROR(MATCH("A",'Saisie résultats'!BY9:CH9,0)))),"A",SUM('Saisie résultats'!BT9:BU9,'Saisie résultats'!BY9:CH9))))</f>
      </c>
      <c r="K10" s="38">
        <f>IF(ISBLANK('Liste élèves'!B11),"",IF(COUNTBLANK('Saisie résultats'!CL9:CR9)&gt;0,"",IF(NOT(AND(ISERROR(MATCH("A",'Saisie résultats'!CL9:CR9,0)))),"A",SUM('Saisie résultats'!CL9:CR9))))</f>
      </c>
      <c r="L10" s="38">
        <f>IF(ISBLANK('Liste élèves'!B11),"",IF(OR(COUNTBLANK('Saisie résultats'!CI9:CK9)&gt;0,COUNTBLANK('Saisie résultats'!CS9:CV9)&gt;0),"",IF(NOT(AND(ISERROR(MATCH("A",'Saisie résultats'!CI9:CK9,0)),ISERROR(MATCH("A",'Saisie résultats'!CS9:CV9,0)))),"A",SUM('Saisie résultats'!CI9:CK9,'Saisie résultats'!CS9:CV9))))</f>
      </c>
      <c r="M10" s="38">
        <f>IF(ISBLANK('Liste élèves'!B11),"",IF(OR(COUNTBLANK('Saisie résultats'!BL9:BN9)&gt;0,COUNTBLANK('Saisie résultats'!CW9:CY9)&gt;0),"",IF(NOT(AND(ISERROR(MATCH("A",'Saisie résultats'!BL9:BN9,0)),ISERROR(MATCH("A",'Saisie résultats'!CW9:CY9,0)))),"A",SUM('Saisie résultats'!BL9:BN9,'Saisie résultats'!CW9:CY9))))</f>
      </c>
      <c r="N10" s="22" t="b">
        <f>AND(NOT(ISBLANK('Liste élèves'!B11)))</f>
        <v>0</v>
      </c>
      <c r="O10" s="22">
        <f>COUNTBLANK('Saisie résultats'!D9:CY9)</f>
        <v>100</v>
      </c>
      <c r="P10" s="22" t="b">
        <f aca="true" t="shared" si="1" ref="P10:P41">OR(N10,COUNTIF(D10:M10,"A")&gt;0,IF(C10="",TRUE,FALSE))</f>
        <v>1</v>
      </c>
      <c r="Q10" s="22">
        <f>IF(ISBLANK('Liste élèves'!B11),"",IF(OR(ISTEXT(D10),ISTEXT(E10),ISTEXT(F10),ISTEXT(G10),ISTEXT(H10)),"",SUM(D10:H10)))</f>
      </c>
      <c r="R10" s="22">
        <f>IF(ISBLANK('Liste élèves'!B11),"",IF(OR(ISTEXT(I10),ISTEXT(J10),ISTEXT(K10),ISTEXT(L10),ISTEXT(M10)),"",SUM(I10:M10)))</f>
      </c>
      <c r="T10" s="22" t="b">
        <f>ISTEXT(K10)</f>
        <v>1</v>
      </c>
      <c r="IS10" s="7"/>
    </row>
    <row r="11" spans="2:253" s="22" customFormat="1" ht="15" customHeight="1">
      <c r="B11" s="36">
        <v>2</v>
      </c>
      <c r="C11" s="37">
        <f>IF(ISBLANK('Liste élèves'!B12),"",('Liste élèves'!B12))</f>
      </c>
      <c r="D11" s="38">
        <f>IF(ISBLANK('Liste élèves'!B12),"",IF(OR(COUNTBLANK('Saisie résultats'!D10:I10)&gt;0,COUNTBLANK('Saisie résultats'!X10:AB10)&gt;0,COUNTBLANK('Saisie résultats'!AD10)&gt;0,COUNTBLANK('Saisie résultats'!BI10:BK10)&gt;0),"",IF(NOT(AND(ISERROR(MATCH("A",'Saisie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résultats'!BI10:BK10))))</f>
      </c>
      <c r="E11" s="38">
        <f>IF(ISBLANK('Liste élèves'!B12),"",IF(OR(COUNTBLANK('Saisie résultats'!M10:R10)&gt;0,COUNTBLANK('Saisie résultats'!AC10)&gt;0,COUNTBLANK('Saisie résultats'!BA10:BC10)&gt;0),"",IF(NOT(AND(ISERROR(MATCH("A",'Saisie résultats'!M10:R10,0)),ISERROR(MATCH("A",'Saisie résultats'!AC10:AC10,0)),ISERROR(MATCH("A",'Saisie résultats'!BA10:BC10,0)))),"A",SUM('Saisie résultats'!M10:R10,'Saisie résultats'!AC10,'Saisie résultats'!BA10:BC10))))</f>
      </c>
      <c r="F11" s="38">
        <f>IF(ISBLANK('Liste élèves'!B12),"",IF(OR(COUNTBLANK('Saisie résultats'!J10:L10)&gt;0,COUNTBLANK('Saisie résultats'!AY10:AZ10)&gt;0,COUNTBLANK('Saisie résultats'!BD10:BH10)&gt;0),"",IF(NOT(AND(ISERROR(MATCH("A",'Saisie résultats'!J10:L10,0)),ISERROR(MATCH("A",'Saisie résultats'!AY10:AZ10,0)),ISERROR(MATCH("A",'Saisie résultats'!BD10:BH10,0)))),"A",SUM('Saisie résultats'!J10:L10,'Saisie résultats'!AY10:AZ10,'Saisie résultats'!BD10:BH10))))</f>
      </c>
      <c r="G11" s="38">
        <f>IF(ISBLANK('Liste élèves'!B12),"",IF(OR(COUNTBLANK('Saisie résultats'!S10:W10)&gt;0,COUNTBLANK('Saisie résultats'!AI10:AK10)&gt;0,COUNTBLANK('Saisie résultats'!AN10:AT10)&gt;0),"",IF(NOT(AND(ISERROR(MATCH("A",'Saisie résultats'!S10:W10,0)),ISERROR(MATCH("A",'Saisie résultats'!AI10:AK10,0)),ISERROR(MATCH("A",'Saisie résultats'!AN10:AT10,0)))),"A",SUM('Saisie résultats'!S10:W10,'Saisie résultats'!AI10:AK10,'Saisie résultats'!AN10:AT10))))</f>
      </c>
      <c r="H11" s="38">
        <f>IF(ISBLANK('Liste élèves'!B12),"",IF(OR(COUNTBLANK('Saisie résultats'!AE10:AH10)&gt;0,COUNTBLANK('Saisie résultats'!AL10:AM10)&gt;0,COUNTBLANK('Saisie résultats'!AV10:AX10)&gt;0),"",IF(NOT(AND(ISERROR(MATCH("A",'Saisie résultats'!AE10:AH10,0)),ISERROR(MATCH("A",'Saisie résultats'!AL10:AM10,0)),ISERROR(MATCH("A",'Saisie résultats'!AV10:AX10,0)))),"A",SUM('Saisie résultats'!AE10:AH10,'Saisie résultats'!AL10:AM10,'Saisie résultats'!AV10:AX10))))</f>
      </c>
      <c r="I11" s="38">
        <f>IF(ISBLANK('Liste élèves'!B12),"",IF(OR(COUNTBLANK('Saisie résultats'!BO10:BS10)&gt;0,COUNTBLANK('Saisie résultats'!BV10:BX10)&gt;0),"",IF(NOT(AND(ISERROR(MATCH("A",'Saisie résultats'!BO10:BS10,0)),ISERROR(MATCH("A",'Saisie résultats'!BV10:BX10,0)))),"A",SUM('Saisie résultats'!BO10:BS10,'Saisie résultats'!BV10:BX10))))</f>
      </c>
      <c r="J11" s="38">
        <f>IF(ISBLANK('Liste élèves'!B12),"",IF(OR(COUNTBLANK('Saisie résultats'!BT10:BU10)&gt;0,COUNTBLANK('Saisie résultats'!BY10:CH10)&gt;0),"",IF(NOT(AND(ISERROR(MATCH("A",'Saisie résultats'!BT10:BU10,0)),ISERROR(MATCH("A",'Saisie résultats'!BY10:CH10,0)))),"A",SUM('Saisie résultats'!BT10:BU10,'Saisie résultats'!BY10:CH10))))</f>
      </c>
      <c r="K11" s="38">
        <f>IF(ISBLANK('Liste élèves'!B12),"",IF(COUNTBLANK('Saisie résultats'!CL10:CR10)&gt;0,"",IF(NOT(AND(ISERROR(MATCH("A",'Saisie résultats'!CL10:CR10,0)))),"A",SUM('Saisie résultats'!CL10:CR10))))</f>
      </c>
      <c r="L11" s="38">
        <f>IF(ISBLANK('Liste élèves'!B12),"",IF(OR(COUNTBLANK('Saisie résultats'!CI10:CK10)&gt;0,COUNTBLANK('Saisie résultats'!CS10:CV10)&gt;0),"",IF(NOT(AND(ISERROR(MATCH("A",'Saisie résultats'!CI10:CK10,0)),ISERROR(MATCH("A",'Saisie résultats'!CS10:CV10,0)))),"A",SUM('Saisie résultats'!CI10:CK10,'Saisie résultats'!CS10:CV10))))</f>
      </c>
      <c r="M11" s="38">
        <f>IF(ISBLANK('Liste élèves'!B12),"",IF(OR(COUNTBLANK('Saisie résultats'!BL10:BN10)&gt;0,COUNTBLANK('Saisie résultats'!CW10:CY10)&gt;0),"",IF(NOT(AND(ISERROR(MATCH("A",'Saisie résultats'!BL10:BN10,0)),ISERROR(MATCH("A",'Saisie résultats'!CW10:CY10,0)))),"A",SUM('Saisie résultats'!BL10:BN10,'Saisie résultats'!CW10:CY10))))</f>
      </c>
      <c r="N11" s="22" t="b">
        <f>AND(NOT(ISBLANK('Liste élèves'!B12)),COUNTA('Saisie résultats'!D10:CY10)&lt;&gt;100)</f>
        <v>0</v>
      </c>
      <c r="O11" s="22">
        <f>COUNTBLANK('Saisie résultats'!D10:CY10)</f>
        <v>100</v>
      </c>
      <c r="P11" s="22" t="b">
        <f t="shared" si="1"/>
        <v>1</v>
      </c>
      <c r="Q11" s="22">
        <f>IF(ISBLANK('Liste élèves'!B12),"",IF(OR(ISTEXT(D11),ISTEXT(E11),ISTEXT(F11),ISTEXT(G11),ISTEXT(H11)),"",SUM(D11:H11)))</f>
      </c>
      <c r="R11" s="22">
        <f>IF(ISBLANK('Liste élèves'!B12),"",IF(OR(ISTEXT(I11),ISTEXT(J11),ISTEXT(K11),ISTEXT(L11),ISTEXT(M11)),"",SUM(I11:M11)))</f>
      </c>
      <c r="IS11" s="7"/>
    </row>
    <row r="12" spans="2:253" s="22" customFormat="1" ht="15" customHeight="1">
      <c r="B12" s="36">
        <v>3</v>
      </c>
      <c r="C12" s="37">
        <f>IF(ISBLANK('Liste élèves'!B13),"",('Liste élèves'!B13))</f>
      </c>
      <c r="D12" s="38">
        <f>IF(ISBLANK('Liste élèves'!B13),"",IF(OR(COUNTBLANK('Saisie résultats'!D11:I11)&gt;0,COUNTBLANK('Saisie résultats'!X11:AB11)&gt;0,COUNTBLANK('Saisie résultats'!AD11)&gt;0,COUNTBLANK('Saisie résultats'!BI11:BK11)&gt;0),"",IF(NOT(AND(ISERROR(MATCH("A",'Saisie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résultats'!BI11:BK11))))</f>
      </c>
      <c r="E12" s="38">
        <f>IF(ISBLANK('Liste élèves'!B13),"",IF(OR(COUNTBLANK('Saisie résultats'!M11:R11)&gt;0,COUNTBLANK('Saisie résultats'!AC11)&gt;0,COUNTBLANK('Saisie résultats'!BA11:BC11)&gt;0),"",IF(NOT(AND(ISERROR(MATCH("A",'Saisie résultats'!M11:R11,0)),ISERROR(MATCH("A",'Saisie résultats'!AC11:AC11,0)),ISERROR(MATCH("A",'Saisie résultats'!BA11:BC11,0)))),"A",SUM('Saisie résultats'!M11:R11,'Saisie résultats'!AC11,'Saisie résultats'!BA11:BC11))))</f>
      </c>
      <c r="F12" s="38">
        <f>IF(ISBLANK('Liste élèves'!B13),"",IF(OR(COUNTBLANK('Saisie résultats'!J11:L11)&gt;0,COUNTBLANK('Saisie résultats'!AY11:AZ11)&gt;0,COUNTBLANK('Saisie résultats'!BD11:BH11)&gt;0),"",IF(NOT(AND(ISERROR(MATCH("A",'Saisie résultats'!J11:L11,0)),ISERROR(MATCH("A",'Saisie résultats'!AY11:AZ11,0)),ISERROR(MATCH("A",'Saisie résultats'!BD11:BH11,0)))),"A",SUM('Saisie résultats'!J11:L11,'Saisie résultats'!AY11:AZ11,'Saisie résultats'!BD11:BH11))))</f>
      </c>
      <c r="G12" s="38">
        <f>IF(ISBLANK('Liste élèves'!B13),"",IF(OR(COUNTBLANK('Saisie résultats'!S11:W11)&gt;0,COUNTBLANK('Saisie résultats'!AI11:AK11)&gt;0,COUNTBLANK('Saisie résultats'!AN11:AT11)&gt;0),"",IF(NOT(AND(ISERROR(MATCH("A",'Saisie résultats'!S11:W11,0)),ISERROR(MATCH("A",'Saisie résultats'!AI11:AK11,0)),ISERROR(MATCH("A",'Saisie résultats'!AN11:AT11,0)))),"A",SUM('Saisie résultats'!S11:W11,'Saisie résultats'!AI11:AK11,'Saisie résultats'!AN11:AT11))))</f>
      </c>
      <c r="H12" s="38">
        <f>IF(ISBLANK('Liste élèves'!B13),"",IF(OR(COUNTBLANK('Saisie résultats'!AE11:AH11)&gt;0,COUNTBLANK('Saisie résultats'!AL11:AM11)&gt;0,COUNTBLANK('Saisie résultats'!AV11:AX11)&gt;0),"",IF(NOT(AND(ISERROR(MATCH("A",'Saisie résultats'!AE11:AH11,0)),ISERROR(MATCH("A",'Saisie résultats'!AL11:AM11,0)),ISERROR(MATCH("A",'Saisie résultats'!AV11:AX11,0)))),"A",SUM('Saisie résultats'!AE11:AH11,'Saisie résultats'!AL11:AM11,'Saisie résultats'!AV11:AX11))))</f>
      </c>
      <c r="I12" s="38">
        <f>IF(ISBLANK('Liste élèves'!B13),"",IF(OR(COUNTBLANK('Saisie résultats'!BO11:BS11)&gt;0,COUNTBLANK('Saisie résultats'!BV11:BX11)&gt;0),"",IF(NOT(AND(ISERROR(MATCH("A",'Saisie résultats'!BO11:BS11,0)),ISERROR(MATCH("A",'Saisie résultats'!BV11:BX11,0)))),"A",SUM('Saisie résultats'!BO11:BS11,'Saisie résultats'!BV11:BX11))))</f>
      </c>
      <c r="J12" s="38">
        <f>IF(ISBLANK('Liste élèves'!B13),"",IF(OR(COUNTBLANK('Saisie résultats'!BT11:BU11)&gt;0,COUNTBLANK('Saisie résultats'!BY11:CH11)&gt;0),"",IF(NOT(AND(ISERROR(MATCH("A",'Saisie résultats'!BT11:BU11,0)),ISERROR(MATCH("A",'Saisie résultats'!BY11:CH11,0)))),"A",SUM('Saisie résultats'!BT11:BU11,'Saisie résultats'!BY11:CH11))))</f>
      </c>
      <c r="K12" s="38">
        <f>IF(ISBLANK('Liste élèves'!B13),"",IF(COUNTBLANK('Saisie résultats'!CL11:CR11)&gt;0,"",IF(NOT(AND(ISERROR(MATCH("A",'Saisie résultats'!CL11:CR11,0)))),"A",SUM('Saisie résultats'!CL11:CR11))))</f>
      </c>
      <c r="L12" s="38">
        <f>IF(ISBLANK('Liste élèves'!B13),"",IF(OR(COUNTBLANK('Saisie résultats'!CI11:CK11)&gt;0,COUNTBLANK('Saisie résultats'!CS11:CV11)&gt;0),"",IF(NOT(AND(ISERROR(MATCH("A",'Saisie résultats'!CI11:CK11,0)),ISERROR(MATCH("A",'Saisie résultats'!CS11:CV11,0)))),"A",SUM('Saisie résultats'!CI11:CK11,'Saisie résultats'!CS11:CV11))))</f>
      </c>
      <c r="M12" s="38">
        <f>IF(ISBLANK('Liste élèves'!B13),"",IF(OR(COUNTBLANK('Saisie résultats'!BL11:BN11)&gt;0,COUNTBLANK('Saisie résultats'!CW11:CY11)&gt;0),"",IF(NOT(AND(ISERROR(MATCH("A",'Saisie résultats'!BL11:BN11,0)),ISERROR(MATCH("A",'Saisie résultats'!CW11:CY11,0)))),"A",SUM('Saisie résultats'!BL11:BN11,'Saisie résultats'!CW11:CY11))))</f>
      </c>
      <c r="N12" s="22" t="b">
        <f>AND(NOT(ISBLANK('Liste élèves'!B13)),COUNTA('Saisie résultats'!D11:CY11)&lt;&gt;100)</f>
        <v>0</v>
      </c>
      <c r="O12" s="22">
        <f>COUNTBLANK('Saisie résultats'!D11:CY11)</f>
        <v>100</v>
      </c>
      <c r="P12" s="22" t="b">
        <f t="shared" si="1"/>
        <v>1</v>
      </c>
      <c r="Q12" s="22">
        <f>IF(ISBLANK('Liste élèves'!B13),"",IF(OR(ISTEXT(D12),ISTEXT(E12),ISTEXT(F12),ISTEXT(G12),ISTEXT(H12)),"",SUM(D12:H12)))</f>
      </c>
      <c r="R12" s="22">
        <f>IF(ISBLANK('Liste élèves'!B13),"",IF(OR(ISTEXT(I12),ISTEXT(J12),ISTEXT(K12),ISTEXT(L12),ISTEXT(M12)),"",SUM(I12:M12)))</f>
      </c>
      <c r="IS12" s="7"/>
    </row>
    <row r="13" spans="2:253" s="22" customFormat="1" ht="15" customHeight="1">
      <c r="B13" s="36">
        <v>4</v>
      </c>
      <c r="C13" s="37">
        <f>IF(ISBLANK('Liste élèves'!B14),"",('Liste élèves'!B14))</f>
      </c>
      <c r="D13" s="38">
        <f>IF(ISBLANK('Liste élèves'!B14),"",IF(OR(COUNTBLANK('Saisie résultats'!D12:I12)&gt;0,COUNTBLANK('Saisie résultats'!X12:AB12)&gt;0,COUNTBLANK('Saisie résultats'!AD12)&gt;0,COUNTBLANK('Saisie résultats'!BI12:BK12)&gt;0),"",IF(NOT(AND(ISERROR(MATCH("A",'Saisie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résultats'!BI12:BK12))))</f>
      </c>
      <c r="E13" s="38">
        <f>IF(ISBLANK('Liste élèves'!B14),"",IF(OR(COUNTBLANK('Saisie résultats'!M12:R12)&gt;0,COUNTBLANK('Saisie résultats'!AC12)&gt;0,COUNTBLANK('Saisie résultats'!BA12:BC12)&gt;0),"",IF(NOT(AND(ISERROR(MATCH("A",'Saisie résultats'!M12:R12,0)),ISERROR(MATCH("A",'Saisie résultats'!AC12:AC12,0)),ISERROR(MATCH("A",'Saisie résultats'!BA12:BC12,0)))),"A",SUM('Saisie résultats'!M12:R12,'Saisie résultats'!AC12,'Saisie résultats'!BA12:BC12))))</f>
      </c>
      <c r="F13" s="38">
        <f>IF(ISBLANK('Liste élèves'!B14),"",IF(OR(COUNTBLANK('Saisie résultats'!J12:L12)&gt;0,COUNTBLANK('Saisie résultats'!AY12:AZ12)&gt;0,COUNTBLANK('Saisie résultats'!BD12:BH12)&gt;0),"",IF(NOT(AND(ISERROR(MATCH("A",'Saisie résultats'!J12:L12,0)),ISERROR(MATCH("A",'Saisie résultats'!AY12:AZ12,0)),ISERROR(MATCH("A",'Saisie résultats'!BD12:BH12,0)))),"A",SUM('Saisie résultats'!J12:L12,'Saisie résultats'!AY12:AZ12,'Saisie résultats'!BD12:BH12))))</f>
      </c>
      <c r="G13" s="38">
        <f>IF(ISBLANK('Liste élèves'!B14),"",IF(OR(COUNTBLANK('Saisie résultats'!S12:W12)&gt;0,COUNTBLANK('Saisie résultats'!AI12:AK12)&gt;0,COUNTBLANK('Saisie résultats'!AN12:AT12)&gt;0),"",IF(NOT(AND(ISERROR(MATCH("A",'Saisie résultats'!S12:W12,0)),ISERROR(MATCH("A",'Saisie résultats'!AI12:AK12,0)),ISERROR(MATCH("A",'Saisie résultats'!AN12:AT12,0)))),"A",SUM('Saisie résultats'!S12:W12,'Saisie résultats'!AI12:AK12,'Saisie résultats'!AN12:AT12))))</f>
      </c>
      <c r="H13" s="38">
        <f>IF(ISBLANK('Liste élèves'!B14),"",IF(OR(COUNTBLANK('Saisie résultats'!AE12:AH12)&gt;0,COUNTBLANK('Saisie résultats'!AL12:AM12)&gt;0,COUNTBLANK('Saisie résultats'!AV12:AX12)&gt;0),"",IF(NOT(AND(ISERROR(MATCH("A",'Saisie résultats'!AE12:AH12,0)),ISERROR(MATCH("A",'Saisie résultats'!AL12:AM12,0)),ISERROR(MATCH("A",'Saisie résultats'!AV12:AX12,0)))),"A",SUM('Saisie résultats'!AE12:AH12,'Saisie résultats'!AL12:AM12,'Saisie résultats'!AV12:AX12))))</f>
      </c>
      <c r="I13" s="38">
        <f>IF(ISBLANK('Liste élèves'!B14),"",IF(OR(COUNTBLANK('Saisie résultats'!BO12:BS12)&gt;0,COUNTBLANK('Saisie résultats'!BV12:BX12)&gt;0),"",IF(NOT(AND(ISERROR(MATCH("A",'Saisie résultats'!BO12:BS12,0)),ISERROR(MATCH("A",'Saisie résultats'!BV12:BX12,0)))),"A",SUM('Saisie résultats'!BO12:BS12,'Saisie résultats'!BV12:BX12))))</f>
      </c>
      <c r="J13" s="38">
        <f>IF(ISBLANK('Liste élèves'!B14),"",IF(OR(COUNTBLANK('Saisie résultats'!BT12:BU12)&gt;0,COUNTBLANK('Saisie résultats'!BY12:CH12)&gt;0),"",IF(NOT(AND(ISERROR(MATCH("A",'Saisie résultats'!BT12:BU12,0)),ISERROR(MATCH("A",'Saisie résultats'!BY12:CH12,0)))),"A",SUM('Saisie résultats'!BT12:BU12,'Saisie résultats'!BY12:CH12))))</f>
      </c>
      <c r="K13" s="38">
        <f>IF(ISBLANK('Liste élèves'!B14),"",IF(COUNTBLANK('Saisie résultats'!CL12:CR12)&gt;0,"",IF(NOT(AND(ISERROR(MATCH("A",'Saisie résultats'!CL12:CR12,0)))),"A",SUM('Saisie résultats'!CL12:CR12))))</f>
      </c>
      <c r="L13" s="38">
        <f>IF(ISBLANK('Liste élèves'!B14),"",IF(OR(COUNTBLANK('Saisie résultats'!CI12:CK12)&gt;0,COUNTBLANK('Saisie résultats'!CS12:CV12)&gt;0),"",IF(NOT(AND(ISERROR(MATCH("A",'Saisie résultats'!CI12:CK12,0)),ISERROR(MATCH("A",'Saisie résultats'!CS12:CV12,0)))),"A",SUM('Saisie résultats'!CI12:CK12,'Saisie résultats'!CS12:CV12))))</f>
      </c>
      <c r="M13" s="38">
        <f>IF(ISBLANK('Liste élèves'!B14),"",IF(OR(COUNTBLANK('Saisie résultats'!BL12:BN12)&gt;0,COUNTBLANK('Saisie résultats'!CW12:CY12)&gt;0),"",IF(NOT(AND(ISERROR(MATCH("A",'Saisie résultats'!BL12:BN12,0)),ISERROR(MATCH("A",'Saisie résultats'!CW12:CY12,0)))),"A",SUM('Saisie résultats'!BL12:BN12,'Saisie résultats'!CW12:CY12))))</f>
      </c>
      <c r="N13" s="22" t="b">
        <f>AND(NOT(ISBLANK('Liste élèves'!B14)),COUNTA('Saisie résultats'!D12:CY12)&lt;&gt;100)</f>
        <v>0</v>
      </c>
      <c r="O13" s="22">
        <f>COUNTBLANK('Saisie résultats'!D12:CY12)</f>
        <v>100</v>
      </c>
      <c r="P13" s="22" t="b">
        <f t="shared" si="1"/>
        <v>1</v>
      </c>
      <c r="Q13" s="22">
        <f>IF(ISBLANK('Liste élèves'!B14),"",IF(OR(ISTEXT(D13),ISTEXT(E13),ISTEXT(F13),ISTEXT(G13),ISTEXT(H13)),"",SUM(D13:H13)))</f>
      </c>
      <c r="R13" s="22">
        <f>IF(ISBLANK('Liste élèves'!B14),"",IF(OR(ISTEXT(I13),ISTEXT(J13),ISTEXT(K13),ISTEXT(L13),ISTEXT(M13)),"",SUM(I13:M13)))</f>
      </c>
      <c r="IS13" s="7"/>
    </row>
    <row r="14" spans="2:253" s="22" customFormat="1" ht="15" customHeight="1">
      <c r="B14" s="36">
        <v>5</v>
      </c>
      <c r="C14" s="37">
        <f>IF(ISBLANK('Liste élèves'!B15),"",('Liste élèves'!B15))</f>
      </c>
      <c r="D14" s="38">
        <f>IF(ISBLANK('Liste élèves'!B15),"",IF(OR(COUNTBLANK('Saisie résultats'!D13:I13)&gt;0,COUNTBLANK('Saisie résultats'!X13:AB13)&gt;0,COUNTBLANK('Saisie résultats'!AD13)&gt;0,COUNTBLANK('Saisie résultats'!BI13:BK13)&gt;0),"",IF(NOT(AND(ISERROR(MATCH("A",'Saisie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résultats'!BI13:BK13))))</f>
      </c>
      <c r="E14" s="38">
        <f>IF(ISBLANK('Liste élèves'!B15),"",IF(OR(COUNTBLANK('Saisie résultats'!M13:R13)&gt;0,COUNTBLANK('Saisie résultats'!AC13)&gt;0,COUNTBLANK('Saisie résultats'!BA13:BC13)&gt;0),"",IF(NOT(AND(ISERROR(MATCH("A",'Saisie résultats'!M13:R13,0)),ISERROR(MATCH("A",'Saisie résultats'!AC13:AC13,0)),ISERROR(MATCH("A",'Saisie résultats'!BA13:BC13,0)))),"A",SUM('Saisie résultats'!M13:R13,'Saisie résultats'!AC13,'Saisie résultats'!BA13:BC13))))</f>
      </c>
      <c r="F14" s="38">
        <f>IF(ISBLANK('Liste élèves'!B15),"",IF(OR(COUNTBLANK('Saisie résultats'!J13:L13)&gt;0,COUNTBLANK('Saisie résultats'!AY13:AZ13)&gt;0,COUNTBLANK('Saisie résultats'!BD13:BH13)&gt;0),"",IF(NOT(AND(ISERROR(MATCH("A",'Saisie résultats'!J13:L13,0)),ISERROR(MATCH("A",'Saisie résultats'!AY13:AZ13,0)),ISERROR(MATCH("A",'Saisie résultats'!BD13:BH13,0)))),"A",SUM('Saisie résultats'!J13:L13,'Saisie résultats'!AY13:AZ13,'Saisie résultats'!BD13:BH13))))</f>
      </c>
      <c r="G14" s="38">
        <f>IF(ISBLANK('Liste élèves'!B15),"",IF(OR(COUNTBLANK('Saisie résultats'!S13:W13)&gt;0,COUNTBLANK('Saisie résultats'!AI13:AK13)&gt;0,COUNTBLANK('Saisie résultats'!AN13:AT13)&gt;0),"",IF(NOT(AND(ISERROR(MATCH("A",'Saisie résultats'!S13:W13,0)),ISERROR(MATCH("A",'Saisie résultats'!AI13:AK13,0)),ISERROR(MATCH("A",'Saisie résultats'!AN13:AT13,0)))),"A",SUM('Saisie résultats'!S13:W13,'Saisie résultats'!AI13:AK13,'Saisie résultats'!AN13:AT13))))</f>
      </c>
      <c r="H14" s="38">
        <f>IF(ISBLANK('Liste élèves'!B15),"",IF(OR(COUNTBLANK('Saisie résultats'!AE13:AH13)&gt;0,COUNTBLANK('Saisie résultats'!AL13:AM13)&gt;0,COUNTBLANK('Saisie résultats'!AV13:AX13)&gt;0),"",IF(NOT(AND(ISERROR(MATCH("A",'Saisie résultats'!AE13:AH13,0)),ISERROR(MATCH("A",'Saisie résultats'!AL13:AM13,0)),ISERROR(MATCH("A",'Saisie résultats'!AV13:AX13,0)))),"A",SUM('Saisie résultats'!AE13:AH13,'Saisie résultats'!AL13:AM13,'Saisie résultats'!AV13:AX13))))</f>
      </c>
      <c r="I14" s="38">
        <f>IF(ISBLANK('Liste élèves'!B15),"",IF(OR(COUNTBLANK('Saisie résultats'!BO13:BS13)&gt;0,COUNTBLANK('Saisie résultats'!BV13:BX13)&gt;0),"",IF(NOT(AND(ISERROR(MATCH("A",'Saisie résultats'!BO13:BS13,0)),ISERROR(MATCH("A",'Saisie résultats'!BV13:BX13,0)))),"A",SUM('Saisie résultats'!BO13:BS13,'Saisie résultats'!BV13:BX13))))</f>
      </c>
      <c r="J14" s="38">
        <f>IF(ISBLANK('Liste élèves'!B15),"",IF(OR(COUNTBLANK('Saisie résultats'!BT13:BU13)&gt;0,COUNTBLANK('Saisie résultats'!BY13:CH13)&gt;0),"",IF(NOT(AND(ISERROR(MATCH("A",'Saisie résultats'!BT13:BU13,0)),ISERROR(MATCH("A",'Saisie résultats'!BY13:CH13,0)))),"A",SUM('Saisie résultats'!BT13:BU13,'Saisie résultats'!BY13:CH13))))</f>
      </c>
      <c r="K14" s="38">
        <f>IF(ISBLANK('Liste élèves'!B15),"",IF(COUNTBLANK('Saisie résultats'!CL13:CR13)&gt;0,"",IF(NOT(AND(ISERROR(MATCH("A",'Saisie résultats'!CL13:CR13,0)))),"A",SUM('Saisie résultats'!CL13:CR13))))</f>
      </c>
      <c r="L14" s="38">
        <f>IF(ISBLANK('Liste élèves'!B15),"",IF(OR(COUNTBLANK('Saisie résultats'!CI13:CK13)&gt;0,COUNTBLANK('Saisie résultats'!CS13:CV13)&gt;0),"",IF(NOT(AND(ISERROR(MATCH("A",'Saisie résultats'!CI13:CK13,0)),ISERROR(MATCH("A",'Saisie résultats'!CS13:CV13,0)))),"A",SUM('Saisie résultats'!CI13:CK13,'Saisie résultats'!CS13:CV13))))</f>
      </c>
      <c r="M14" s="38">
        <f>IF(ISBLANK('Liste élèves'!B15),"",IF(OR(COUNTBLANK('Saisie résultats'!BL13:BN13)&gt;0,COUNTBLANK('Saisie résultats'!CW13:CY13)&gt;0),"",IF(NOT(AND(ISERROR(MATCH("A",'Saisie résultats'!BL13:BN13,0)),ISERROR(MATCH("A",'Saisie résultats'!CW13:CY13,0)))),"A",SUM('Saisie résultats'!BL13:BN13,'Saisie résultats'!CW13:CY13))))</f>
      </c>
      <c r="N14" s="22" t="b">
        <f>AND(NOT(ISBLANK('Liste élèves'!B15)),COUNTA('Saisie résultats'!D13:CY13)&lt;&gt;100)</f>
        <v>0</v>
      </c>
      <c r="O14" s="22">
        <f>COUNTBLANK('Saisie résultats'!D13:CY13)</f>
        <v>100</v>
      </c>
      <c r="P14" s="22" t="b">
        <f t="shared" si="1"/>
        <v>1</v>
      </c>
      <c r="Q14" s="22">
        <f>IF(ISBLANK('Liste élèves'!B15),"",IF(OR(ISTEXT(D14),ISTEXT(E14),ISTEXT(F14),ISTEXT(G14),ISTEXT(H14)),"",SUM(D14:H14)))</f>
      </c>
      <c r="R14" s="22">
        <f>IF(ISBLANK('Liste élèves'!B15),"",IF(OR(ISTEXT(I14),ISTEXT(J14),ISTEXT(K14),ISTEXT(L14),ISTEXT(M14)),"",SUM(I14:M14)))</f>
      </c>
      <c r="IS14" s="7"/>
    </row>
    <row r="15" spans="2:253" s="22" customFormat="1" ht="15" customHeight="1">
      <c r="B15" s="36">
        <v>6</v>
      </c>
      <c r="C15" s="37">
        <f>IF(ISBLANK('Liste élèves'!B16),"",('Liste élèves'!B16))</f>
      </c>
      <c r="D15" s="38">
        <f>IF(ISBLANK('Liste élèves'!B16),"",IF(OR(COUNTBLANK('Saisie résultats'!D14:I14)&gt;0,COUNTBLANK('Saisie résultats'!X14:AB14)&gt;0,COUNTBLANK('Saisie résultats'!AD14)&gt;0,COUNTBLANK('Saisie résultats'!BI14:BK14)&gt;0),"",IF(NOT(AND(ISERROR(MATCH("A",'Saisie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résultats'!BI14:BK14))))</f>
      </c>
      <c r="E15" s="38">
        <f>IF(ISBLANK('Liste élèves'!B16),"",IF(OR(COUNTBLANK('Saisie résultats'!M14:R14)&gt;0,COUNTBLANK('Saisie résultats'!AC14)&gt;0,COUNTBLANK('Saisie résultats'!BA14:BC14)&gt;0),"",IF(NOT(AND(ISERROR(MATCH("A",'Saisie résultats'!M14:R14,0)),ISERROR(MATCH("A",'Saisie résultats'!AC14:AC14,0)),ISERROR(MATCH("A",'Saisie résultats'!BA14:BC14,0)))),"A",SUM('Saisie résultats'!M14:R14,'Saisie résultats'!AC14,'Saisie résultats'!BA14:BC14))))</f>
      </c>
      <c r="F15" s="38">
        <f>IF(ISBLANK('Liste élèves'!B16),"",IF(OR(COUNTBLANK('Saisie résultats'!J14:L14)&gt;0,COUNTBLANK('Saisie résultats'!AY14:AZ14)&gt;0,COUNTBLANK('Saisie résultats'!BD14:BH14)&gt;0),"",IF(NOT(AND(ISERROR(MATCH("A",'Saisie résultats'!J14:L14,0)),ISERROR(MATCH("A",'Saisie résultats'!AY14:AZ14,0)),ISERROR(MATCH("A",'Saisie résultats'!BD14:BH14,0)))),"A",SUM('Saisie résultats'!J14:L14,'Saisie résultats'!AY14:AZ14,'Saisie résultats'!BD14:BH14))))</f>
      </c>
      <c r="G15" s="38">
        <f>IF(ISBLANK('Liste élèves'!B16),"",IF(OR(COUNTBLANK('Saisie résultats'!S14:W14)&gt;0,COUNTBLANK('Saisie résultats'!AI14:AK14)&gt;0,COUNTBLANK('Saisie résultats'!AN14:AT14)&gt;0),"",IF(NOT(AND(ISERROR(MATCH("A",'Saisie résultats'!S14:W14,0)),ISERROR(MATCH("A",'Saisie résultats'!AI14:AK14,0)),ISERROR(MATCH("A",'Saisie résultats'!AN14:AT14,0)))),"A",SUM('Saisie résultats'!S14:W14,'Saisie résultats'!AI14:AK14,'Saisie résultats'!AN14:AT14))))</f>
      </c>
      <c r="H15" s="38">
        <f>IF(ISBLANK('Liste élèves'!B16),"",IF(OR(COUNTBLANK('Saisie résultats'!AE14:AH14)&gt;0,COUNTBLANK('Saisie résultats'!AL14:AM14)&gt;0,COUNTBLANK('Saisie résultats'!AV14:AX14)&gt;0),"",IF(NOT(AND(ISERROR(MATCH("A",'Saisie résultats'!AE14:AH14,0)),ISERROR(MATCH("A",'Saisie résultats'!AL14:AM14,0)),ISERROR(MATCH("A",'Saisie résultats'!AV14:AX14,0)))),"A",SUM('Saisie résultats'!AE14:AH14,'Saisie résultats'!AL14:AM14,'Saisie résultats'!AV14:AX14))))</f>
      </c>
      <c r="I15" s="38">
        <f>IF(ISBLANK('Liste élèves'!B16),"",IF(OR(COUNTBLANK('Saisie résultats'!BO14:BS14)&gt;0,COUNTBLANK('Saisie résultats'!BV14:BX14)&gt;0),"",IF(NOT(AND(ISERROR(MATCH("A",'Saisie résultats'!BO14:BS14,0)),ISERROR(MATCH("A",'Saisie résultats'!BV14:BX14,0)))),"A",SUM('Saisie résultats'!BO14:BS14,'Saisie résultats'!BV14:BX14))))</f>
      </c>
      <c r="J15" s="38">
        <f>IF(ISBLANK('Liste élèves'!B16),"",IF(OR(COUNTBLANK('Saisie résultats'!BT14:BU14)&gt;0,COUNTBLANK('Saisie résultats'!BY14:CH14)&gt;0),"",IF(NOT(AND(ISERROR(MATCH("A",'Saisie résultats'!BT14:BU14,0)),ISERROR(MATCH("A",'Saisie résultats'!BY14:CH14,0)))),"A",SUM('Saisie résultats'!BT14:BU14,'Saisie résultats'!BY14:CH14))))</f>
      </c>
      <c r="K15" s="38">
        <f>IF(ISBLANK('Liste élèves'!B16),"",IF(COUNTBLANK('Saisie résultats'!CL14:CR14)&gt;0,"",IF(NOT(AND(ISERROR(MATCH("A",'Saisie résultats'!CL14:CR14,0)))),"A",SUM('Saisie résultats'!CL14:CR14))))</f>
      </c>
      <c r="L15" s="38">
        <f>IF(ISBLANK('Liste élèves'!B16),"",IF(OR(COUNTBLANK('Saisie résultats'!CI14:CK14)&gt;0,COUNTBLANK('Saisie résultats'!CS14:CV14)&gt;0),"",IF(NOT(AND(ISERROR(MATCH("A",'Saisie résultats'!CI14:CK14,0)),ISERROR(MATCH("A",'Saisie résultats'!CS14:CV14,0)))),"A",SUM('Saisie résultats'!CI14:CK14,'Saisie résultats'!CS14:CV14))))</f>
      </c>
      <c r="M15" s="38">
        <f>IF(ISBLANK('Liste élèves'!B16),"",IF(OR(COUNTBLANK('Saisie résultats'!BL14:BN14)&gt;0,COUNTBLANK('Saisie résultats'!CW14:CY14)&gt;0),"",IF(NOT(AND(ISERROR(MATCH("A",'Saisie résultats'!BL14:BN14,0)),ISERROR(MATCH("A",'Saisie résultats'!CW14:CY14,0)))),"A",SUM('Saisie résultats'!BL14:BN14,'Saisie résultats'!CW14:CY14))))</f>
      </c>
      <c r="N15" s="22" t="b">
        <f>AND(NOT(ISBLANK('Liste élèves'!B16)),COUNTA('Saisie résultats'!D14:CY14)&lt;&gt;100)</f>
        <v>0</v>
      </c>
      <c r="O15" s="22">
        <f>COUNTBLANK('Saisie résultats'!D14:CY14)</f>
        <v>100</v>
      </c>
      <c r="P15" s="22" t="b">
        <f t="shared" si="1"/>
        <v>1</v>
      </c>
      <c r="Q15" s="22">
        <f>IF(ISBLANK('Liste élèves'!B16),"",IF(OR(ISTEXT(D15),ISTEXT(E15),ISTEXT(F15),ISTEXT(G15),ISTEXT(H15)),"",SUM(D15:H15)))</f>
      </c>
      <c r="R15" s="22">
        <f>IF(ISBLANK('Liste élèves'!B16),"",IF(OR(ISTEXT(I15),ISTEXT(J15),ISTEXT(K15),ISTEXT(L15),ISTEXT(M15)),"",SUM(I15:M15)))</f>
      </c>
      <c r="IS15" s="7"/>
    </row>
    <row r="16" spans="2:253" s="22" customFormat="1" ht="15" customHeight="1">
      <c r="B16" s="36">
        <v>7</v>
      </c>
      <c r="C16" s="37">
        <f>IF(ISBLANK('Liste élèves'!B17),"",('Liste élèves'!B17))</f>
      </c>
      <c r="D16" s="38">
        <f>IF(ISBLANK('Liste élèves'!B17),"",IF(OR(COUNTBLANK('Saisie résultats'!D15:I15)&gt;0,COUNTBLANK('Saisie résultats'!X15:AB15)&gt;0,COUNTBLANK('Saisie résultats'!AD15)&gt;0,COUNTBLANK('Saisie résultats'!BI15:BK15)&gt;0),"",IF(NOT(AND(ISERROR(MATCH("A",'Saisie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résultats'!BI15:BK15))))</f>
      </c>
      <c r="E16" s="38">
        <f>IF(ISBLANK('Liste élèves'!B17),"",IF(OR(COUNTBLANK('Saisie résultats'!M15:R15)&gt;0,COUNTBLANK('Saisie résultats'!AC15)&gt;0,COUNTBLANK('Saisie résultats'!BA15:BC15)&gt;0),"",IF(NOT(AND(ISERROR(MATCH("A",'Saisie résultats'!M15:R15,0)),ISERROR(MATCH("A",'Saisie résultats'!AC15:AC15,0)),ISERROR(MATCH("A",'Saisie résultats'!BA15:BC15,0)))),"A",SUM('Saisie résultats'!M15:R15,'Saisie résultats'!AC15,'Saisie résultats'!BA15:BC15))))</f>
      </c>
      <c r="F16" s="38">
        <f>IF(ISBLANK('Liste élèves'!B17),"",IF(OR(COUNTBLANK('Saisie résultats'!J15:L15)&gt;0,COUNTBLANK('Saisie résultats'!AY15:AZ15)&gt;0,COUNTBLANK('Saisie résultats'!BD15:BH15)&gt;0),"",IF(NOT(AND(ISERROR(MATCH("A",'Saisie résultats'!J15:L15,0)),ISERROR(MATCH("A",'Saisie résultats'!AY15:AZ15,0)),ISERROR(MATCH("A",'Saisie résultats'!BD15:BH15,0)))),"A",SUM('Saisie résultats'!J15:L15,'Saisie résultats'!AY15:AZ15,'Saisie résultats'!BD15:BH15))))</f>
      </c>
      <c r="G16" s="38">
        <f>IF(ISBLANK('Liste élèves'!B17),"",IF(OR(COUNTBLANK('Saisie résultats'!S15:W15)&gt;0,COUNTBLANK('Saisie résultats'!AI15:AK15)&gt;0,COUNTBLANK('Saisie résultats'!AN15:AT15)&gt;0),"",IF(NOT(AND(ISERROR(MATCH("A",'Saisie résultats'!S15:W15,0)),ISERROR(MATCH("A",'Saisie résultats'!AI15:AK15,0)),ISERROR(MATCH("A",'Saisie résultats'!AN15:AT15,0)))),"A",SUM('Saisie résultats'!S15:W15,'Saisie résultats'!AI15:AK15,'Saisie résultats'!AN15:AT15))))</f>
      </c>
      <c r="H16" s="38">
        <f>IF(ISBLANK('Liste élèves'!B17),"",IF(OR(COUNTBLANK('Saisie résultats'!AE15:AH15)&gt;0,COUNTBLANK('Saisie résultats'!AL15:AM15)&gt;0,COUNTBLANK('Saisie résultats'!AV15:AX15)&gt;0),"",IF(NOT(AND(ISERROR(MATCH("A",'Saisie résultats'!AE15:AH15,0)),ISERROR(MATCH("A",'Saisie résultats'!AL15:AM15,0)),ISERROR(MATCH("A",'Saisie résultats'!AV15:AX15,0)))),"A",SUM('Saisie résultats'!AE15:AH15,'Saisie résultats'!AL15:AM15,'Saisie résultats'!AV15:AX15))))</f>
      </c>
      <c r="I16" s="38">
        <f>IF(ISBLANK('Liste élèves'!B17),"",IF(OR(COUNTBLANK('Saisie résultats'!BO15:BS15)&gt;0,COUNTBLANK('Saisie résultats'!BV15:BX15)&gt;0),"",IF(NOT(AND(ISERROR(MATCH("A",'Saisie résultats'!BO15:BS15,0)),ISERROR(MATCH("A",'Saisie résultats'!BV15:BX15,0)))),"A",SUM('Saisie résultats'!BO15:BS15,'Saisie résultats'!BV15:BX15))))</f>
      </c>
      <c r="J16" s="38">
        <f>IF(ISBLANK('Liste élèves'!B17),"",IF(OR(COUNTBLANK('Saisie résultats'!BT15:BU15)&gt;0,COUNTBLANK('Saisie résultats'!BY15:CH15)&gt;0),"",IF(NOT(AND(ISERROR(MATCH("A",'Saisie résultats'!BT15:BU15,0)),ISERROR(MATCH("A",'Saisie résultats'!BY15:CH15,0)))),"A",SUM('Saisie résultats'!BT15:BU15,'Saisie résultats'!BY15:CH15))))</f>
      </c>
      <c r="K16" s="38">
        <f>IF(ISBLANK('Liste élèves'!B17),"",IF(COUNTBLANK('Saisie résultats'!CL15:CR15)&gt;0,"",IF(NOT(AND(ISERROR(MATCH("A",'Saisie résultats'!CL15:CR15,0)))),"A",SUM('Saisie résultats'!CL15:CR15))))</f>
      </c>
      <c r="L16" s="38">
        <f>IF(ISBLANK('Liste élèves'!B17),"",IF(OR(COUNTBLANK('Saisie résultats'!CI15:CK15)&gt;0,COUNTBLANK('Saisie résultats'!CS15:CV15)&gt;0),"",IF(NOT(AND(ISERROR(MATCH("A",'Saisie résultats'!CI15:CK15,0)),ISERROR(MATCH("A",'Saisie résultats'!CS15:CV15,0)))),"A",SUM('Saisie résultats'!CI15:CK15,'Saisie résultats'!CS15:CV15))))</f>
      </c>
      <c r="M16" s="38">
        <f>IF(ISBLANK('Liste élèves'!B17),"",IF(OR(COUNTBLANK('Saisie résultats'!BL15:BN15)&gt;0,COUNTBLANK('Saisie résultats'!CW15:CY15)&gt;0),"",IF(NOT(AND(ISERROR(MATCH("A",'Saisie résultats'!BL15:BN15,0)),ISERROR(MATCH("A",'Saisie résultats'!CW15:CY15,0)))),"A",SUM('Saisie résultats'!BL15:BN15,'Saisie résultats'!CW15:CY15))))</f>
      </c>
      <c r="N16" s="22" t="b">
        <f>AND(NOT(ISBLANK('Liste élèves'!B17)),COUNTA('Saisie résultats'!D15:CY15)&lt;&gt;100)</f>
        <v>0</v>
      </c>
      <c r="O16" s="22">
        <f>COUNTBLANK('Saisie résultats'!D15:CY15)</f>
        <v>100</v>
      </c>
      <c r="P16" s="22" t="b">
        <f t="shared" si="1"/>
        <v>1</v>
      </c>
      <c r="Q16" s="22">
        <f>IF(ISBLANK('Liste élèves'!B17),"",IF(OR(ISTEXT(D16),ISTEXT(E16),ISTEXT(F16),ISTEXT(G16),ISTEXT(H16)),"",SUM(D16:H16)))</f>
      </c>
      <c r="R16" s="22">
        <f>IF(ISBLANK('Liste élèves'!B17),"",IF(OR(ISTEXT(I16),ISTEXT(J16),ISTEXT(K16),ISTEXT(L16),ISTEXT(M16)),"",SUM(I16:M16)))</f>
      </c>
      <c r="IS16" s="7"/>
    </row>
    <row r="17" spans="2:253" s="22" customFormat="1" ht="15" customHeight="1">
      <c r="B17" s="36">
        <v>8</v>
      </c>
      <c r="C17" s="37">
        <f>IF(ISBLANK('Liste élèves'!B18),"",('Liste élèves'!B18))</f>
      </c>
      <c r="D17" s="38">
        <f>IF(ISBLANK('Liste élèves'!B18),"",IF(OR(COUNTBLANK('Saisie résultats'!D16:I16)&gt;0,COUNTBLANK('Saisie résultats'!X16:AB16)&gt;0,COUNTBLANK('Saisie résultats'!AD16)&gt;0,COUNTBLANK('Saisie résultats'!BI16:BK16)&gt;0),"",IF(NOT(AND(ISERROR(MATCH("A",'Saisie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résultats'!BI16:BK16))))</f>
      </c>
      <c r="E17" s="38">
        <f>IF(ISBLANK('Liste élèves'!B18),"",IF(OR(COUNTBLANK('Saisie résultats'!M16:R16)&gt;0,COUNTBLANK('Saisie résultats'!AC16)&gt;0,COUNTBLANK('Saisie résultats'!BA16:BC16)&gt;0),"",IF(NOT(AND(ISERROR(MATCH("A",'Saisie résultats'!M16:R16,0)),ISERROR(MATCH("A",'Saisie résultats'!AC16:AC16,0)),ISERROR(MATCH("A",'Saisie résultats'!BA16:BC16,0)))),"A",SUM('Saisie résultats'!M16:R16,'Saisie résultats'!AC16,'Saisie résultats'!BA16:BC16))))</f>
      </c>
      <c r="F17" s="38">
        <f>IF(ISBLANK('Liste élèves'!B18),"",IF(OR(COUNTBLANK('Saisie résultats'!J16:L16)&gt;0,COUNTBLANK('Saisie résultats'!AY16:AZ16)&gt;0,COUNTBLANK('Saisie résultats'!BD16:BH16)&gt;0),"",IF(NOT(AND(ISERROR(MATCH("A",'Saisie résultats'!J16:L16,0)),ISERROR(MATCH("A",'Saisie résultats'!AY16:AZ16,0)),ISERROR(MATCH("A",'Saisie résultats'!BD16:BH16,0)))),"A",SUM('Saisie résultats'!J16:L16,'Saisie résultats'!AY16:AZ16,'Saisie résultats'!BD16:BH16))))</f>
      </c>
      <c r="G17" s="38">
        <f>IF(ISBLANK('Liste élèves'!B18),"",IF(OR(COUNTBLANK('Saisie résultats'!S16:W16)&gt;0,COUNTBLANK('Saisie résultats'!AI16:AK16)&gt;0,COUNTBLANK('Saisie résultats'!AN16:AT16)&gt;0),"",IF(NOT(AND(ISERROR(MATCH("A",'Saisie résultats'!S16:W16,0)),ISERROR(MATCH("A",'Saisie résultats'!AI16:AK16,0)),ISERROR(MATCH("A",'Saisie résultats'!AN16:AT16,0)))),"A",SUM('Saisie résultats'!S16:W16,'Saisie résultats'!AI16:AK16,'Saisie résultats'!AN16:AT16))))</f>
      </c>
      <c r="H17" s="38">
        <f>IF(ISBLANK('Liste élèves'!B18),"",IF(OR(COUNTBLANK('Saisie résultats'!AE16:AH16)&gt;0,COUNTBLANK('Saisie résultats'!AL16:AM16)&gt;0,COUNTBLANK('Saisie résultats'!AV16:AX16)&gt;0),"",IF(NOT(AND(ISERROR(MATCH("A",'Saisie résultats'!AE16:AH16,0)),ISERROR(MATCH("A",'Saisie résultats'!AL16:AM16,0)),ISERROR(MATCH("A",'Saisie résultats'!AV16:AX16,0)))),"A",SUM('Saisie résultats'!AE16:AH16,'Saisie résultats'!AL16:AM16,'Saisie résultats'!AV16:AX16))))</f>
      </c>
      <c r="I17" s="38">
        <f>IF(ISBLANK('Liste élèves'!B18),"",IF(OR(COUNTBLANK('Saisie résultats'!BO16:BS16)&gt;0,COUNTBLANK('Saisie résultats'!BV16:BX16)&gt;0),"",IF(NOT(AND(ISERROR(MATCH("A",'Saisie résultats'!BO16:BS16,0)),ISERROR(MATCH("A",'Saisie résultats'!BV16:BX16,0)))),"A",SUM('Saisie résultats'!BO16:BS16,'Saisie résultats'!BV16:BX16))))</f>
      </c>
      <c r="J17" s="38">
        <f>IF(ISBLANK('Liste élèves'!B18),"",IF(OR(COUNTBLANK('Saisie résultats'!BT16:BU16)&gt;0,COUNTBLANK('Saisie résultats'!BY16:CH16)&gt;0),"",IF(NOT(AND(ISERROR(MATCH("A",'Saisie résultats'!BT16:BU16,0)),ISERROR(MATCH("A",'Saisie résultats'!BY16:CH16,0)))),"A",SUM('Saisie résultats'!BT16:BU16,'Saisie résultats'!BY16:CH16))))</f>
      </c>
      <c r="K17" s="38">
        <f>IF(ISBLANK('Liste élèves'!B18),"",IF(COUNTBLANK('Saisie résultats'!CL16:CR16)&gt;0,"",IF(NOT(AND(ISERROR(MATCH("A",'Saisie résultats'!CL16:CR16,0)))),"A",SUM('Saisie résultats'!CL16:CR16))))</f>
      </c>
      <c r="L17" s="38">
        <f>IF(ISBLANK('Liste élèves'!B18),"",IF(OR(COUNTBLANK('Saisie résultats'!CI16:CK16)&gt;0,COUNTBLANK('Saisie résultats'!CS16:CV16)&gt;0),"",IF(NOT(AND(ISERROR(MATCH("A",'Saisie résultats'!CI16:CK16,0)),ISERROR(MATCH("A",'Saisie résultats'!CS16:CV16,0)))),"A",SUM('Saisie résultats'!CI16:CK16,'Saisie résultats'!CS16:CV16))))</f>
      </c>
      <c r="M17" s="38">
        <f>IF(ISBLANK('Liste élèves'!B18),"",IF(OR(COUNTBLANK('Saisie résultats'!BL16:BN16)&gt;0,COUNTBLANK('Saisie résultats'!CW16:CY16)&gt;0),"",IF(NOT(AND(ISERROR(MATCH("A",'Saisie résultats'!BL16:BN16,0)),ISERROR(MATCH("A",'Saisie résultats'!CW16:CY16,0)))),"A",SUM('Saisie résultats'!BL16:BN16,'Saisie résultats'!CW16:CY16))))</f>
      </c>
      <c r="N17" s="22" t="b">
        <f>AND(NOT(ISBLANK('Liste élèves'!B18)),COUNTA('Saisie résultats'!D16:CY16)&lt;&gt;100)</f>
        <v>0</v>
      </c>
      <c r="O17" s="22">
        <f>COUNTBLANK('Saisie résultats'!D16:CY16)</f>
        <v>100</v>
      </c>
      <c r="P17" s="22" t="b">
        <f t="shared" si="1"/>
        <v>1</v>
      </c>
      <c r="Q17" s="22">
        <f>IF(ISBLANK('Liste élèves'!B18),"",IF(OR(ISTEXT(D17),ISTEXT(E17),ISTEXT(F17),ISTEXT(G17),ISTEXT(H17)),"",SUM(D17:H17)))</f>
      </c>
      <c r="R17" s="22">
        <f>IF(ISBLANK('Liste élèves'!B18),"",IF(OR(ISTEXT(I17),ISTEXT(J17),ISTEXT(K17),ISTEXT(L17),ISTEXT(M17)),"",SUM(I17:M17)))</f>
      </c>
      <c r="IS17" s="7"/>
    </row>
    <row r="18" spans="2:253" s="22" customFormat="1" ht="15" customHeight="1">
      <c r="B18" s="36">
        <v>9</v>
      </c>
      <c r="C18" s="37">
        <f>IF(ISBLANK('Liste élèves'!B19),"",('Liste élèves'!B19))</f>
      </c>
      <c r="D18" s="38">
        <f>IF(ISBLANK('Liste élèves'!B19),"",IF(OR(COUNTBLANK('Saisie résultats'!D17:I17)&gt;0,COUNTBLANK('Saisie résultats'!X17:AB17)&gt;0,COUNTBLANK('Saisie résultats'!AD17)&gt;0,COUNTBLANK('Saisie résultats'!BI17:BK17)&gt;0),"",IF(NOT(AND(ISERROR(MATCH("A",'Saisie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résultats'!BI17:BK17))))</f>
      </c>
      <c r="E18" s="38">
        <f>IF(ISBLANK('Liste élèves'!B19),"",IF(OR(COUNTBLANK('Saisie résultats'!M17:R17)&gt;0,COUNTBLANK('Saisie résultats'!AC17)&gt;0,COUNTBLANK('Saisie résultats'!BA17:BC17)&gt;0),"",IF(NOT(AND(ISERROR(MATCH("A",'Saisie résultats'!M17:R17,0)),ISERROR(MATCH("A",'Saisie résultats'!AC17:AC17,0)),ISERROR(MATCH("A",'Saisie résultats'!BA17:BC17,0)))),"A",SUM('Saisie résultats'!M17:R17,'Saisie résultats'!AC17,'Saisie résultats'!BA17:BC17))))</f>
      </c>
      <c r="F18" s="38">
        <f>IF(ISBLANK('Liste élèves'!B19),"",IF(OR(COUNTBLANK('Saisie résultats'!J17:L17)&gt;0,COUNTBLANK('Saisie résultats'!AY17:AZ17)&gt;0,COUNTBLANK('Saisie résultats'!BD17:BH17)&gt;0),"",IF(NOT(AND(ISERROR(MATCH("A",'Saisie résultats'!J17:L17,0)),ISERROR(MATCH("A",'Saisie résultats'!AY17:AZ17,0)),ISERROR(MATCH("A",'Saisie résultats'!BD17:BH17,0)))),"A",SUM('Saisie résultats'!J17:L17,'Saisie résultats'!AY17:AZ17,'Saisie résultats'!BD17:BH17))))</f>
      </c>
      <c r="G18" s="38">
        <f>IF(ISBLANK('Liste élèves'!B19),"",IF(OR(COUNTBLANK('Saisie résultats'!S17:W17)&gt;0,COUNTBLANK('Saisie résultats'!AI17:AK17)&gt;0,COUNTBLANK('Saisie résultats'!AN17:AT17)&gt;0),"",IF(NOT(AND(ISERROR(MATCH("A",'Saisie résultats'!S17:W17,0)),ISERROR(MATCH("A",'Saisie résultats'!AI17:AK17,0)),ISERROR(MATCH("A",'Saisie résultats'!AN17:AT17,0)))),"A",SUM('Saisie résultats'!S17:W17,'Saisie résultats'!AI17:AK17,'Saisie résultats'!AN17:AT17))))</f>
      </c>
      <c r="H18" s="38">
        <f>IF(ISBLANK('Liste élèves'!B19),"",IF(OR(COUNTBLANK('Saisie résultats'!AE17:AH17)&gt;0,COUNTBLANK('Saisie résultats'!AL17:AM17)&gt;0,COUNTBLANK('Saisie résultats'!AV17:AX17)&gt;0),"",IF(NOT(AND(ISERROR(MATCH("A",'Saisie résultats'!AE17:AH17,0)),ISERROR(MATCH("A",'Saisie résultats'!AL17:AM17,0)),ISERROR(MATCH("A",'Saisie résultats'!AV17:AX17,0)))),"A",SUM('Saisie résultats'!AE17:AH17,'Saisie résultats'!AL17:AM17,'Saisie résultats'!AV17:AX17))))</f>
      </c>
      <c r="I18" s="38">
        <f>IF(ISBLANK('Liste élèves'!B19),"",IF(OR(COUNTBLANK('Saisie résultats'!BO17:BS17)&gt;0,COUNTBLANK('Saisie résultats'!BV17:BX17)&gt;0),"",IF(NOT(AND(ISERROR(MATCH("A",'Saisie résultats'!BO17:BS17,0)),ISERROR(MATCH("A",'Saisie résultats'!BV17:BX17,0)))),"A",SUM('Saisie résultats'!BO17:BS17,'Saisie résultats'!BV17:BX17))))</f>
      </c>
      <c r="J18" s="38">
        <f>IF(ISBLANK('Liste élèves'!B19),"",IF(OR(COUNTBLANK('Saisie résultats'!BT17:BU17)&gt;0,COUNTBLANK('Saisie résultats'!BY17:CH17)&gt;0),"",IF(NOT(AND(ISERROR(MATCH("A",'Saisie résultats'!BT17:BU17,0)),ISERROR(MATCH("A",'Saisie résultats'!BY17:CH17,0)))),"A",SUM('Saisie résultats'!BT17:BU17,'Saisie résultats'!BY17:CH17))))</f>
      </c>
      <c r="K18" s="38">
        <f>IF(ISBLANK('Liste élèves'!B19),"",IF(COUNTBLANK('Saisie résultats'!CL17:CR17)&gt;0,"",IF(NOT(AND(ISERROR(MATCH("A",'Saisie résultats'!CL17:CR17,0)))),"A",SUM('Saisie résultats'!CL17:CR17))))</f>
      </c>
      <c r="L18" s="38">
        <f>IF(ISBLANK('Liste élèves'!B19),"",IF(OR(COUNTBLANK('Saisie résultats'!CI17:CK17)&gt;0,COUNTBLANK('Saisie résultats'!CS17:CV17)&gt;0),"",IF(NOT(AND(ISERROR(MATCH("A",'Saisie résultats'!CI17:CK17,0)),ISERROR(MATCH("A",'Saisie résultats'!CS17:CV17,0)))),"A",SUM('Saisie résultats'!CI17:CK17,'Saisie résultats'!CS17:CV17))))</f>
      </c>
      <c r="M18" s="38">
        <f>IF(ISBLANK('Liste élèves'!B19),"",IF(OR(COUNTBLANK('Saisie résultats'!BL17:BN17)&gt;0,COUNTBLANK('Saisie résultats'!CW17:CY17)&gt;0),"",IF(NOT(AND(ISERROR(MATCH("A",'Saisie résultats'!BL17:BN17,0)),ISERROR(MATCH("A",'Saisie résultats'!CW17:CY17,0)))),"A",SUM('Saisie résultats'!BL17:BN17,'Saisie résultats'!CW17:CY17))))</f>
      </c>
      <c r="N18" s="22" t="b">
        <f>AND(NOT(ISBLANK('Liste élèves'!B19)),COUNTA('Saisie résultats'!D17:CY17)&lt;&gt;100)</f>
        <v>0</v>
      </c>
      <c r="O18" s="22">
        <f>COUNTBLANK('Saisie résultats'!D17:CY17)</f>
        <v>100</v>
      </c>
      <c r="P18" s="22" t="b">
        <f t="shared" si="1"/>
        <v>1</v>
      </c>
      <c r="Q18" s="22">
        <f>IF(ISBLANK('Liste élèves'!B19),"",IF(OR(ISTEXT(D18),ISTEXT(E18),ISTEXT(F18),ISTEXT(G18),ISTEXT(H18)),"",SUM(D18:H18)))</f>
      </c>
      <c r="R18" s="22">
        <f>IF(ISBLANK('Liste élèves'!B19),"",IF(OR(ISTEXT(I18),ISTEXT(J18),ISTEXT(K18),ISTEXT(L18),ISTEXT(M18)),"",SUM(I18:M18)))</f>
      </c>
      <c r="IS18" s="7"/>
    </row>
    <row r="19" spans="2:253" s="22" customFormat="1" ht="15" customHeight="1">
      <c r="B19" s="36">
        <v>10</v>
      </c>
      <c r="C19" s="37">
        <f>IF(ISBLANK('Liste élèves'!B20),"",('Liste élèves'!B20))</f>
      </c>
      <c r="D19" s="38">
        <f>IF(ISBLANK('Liste élèves'!B20),"",IF(OR(COUNTBLANK('Saisie résultats'!D18:I18)&gt;0,COUNTBLANK('Saisie résultats'!X18:AB18)&gt;0,COUNTBLANK('Saisie résultats'!AD18)&gt;0,COUNTBLANK('Saisie résultats'!BI18:BK18)&gt;0),"",IF(NOT(AND(ISERROR(MATCH("A",'Saisie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résultats'!BI18:BK18))))</f>
      </c>
      <c r="E19" s="38">
        <f>IF(ISBLANK('Liste élèves'!B20),"",IF(OR(COUNTBLANK('Saisie résultats'!M18:R18)&gt;0,COUNTBLANK('Saisie résultats'!AC18)&gt;0,COUNTBLANK('Saisie résultats'!BA18:BC18)&gt;0),"",IF(NOT(AND(ISERROR(MATCH("A",'Saisie résultats'!M18:R18,0)),ISERROR(MATCH("A",'Saisie résultats'!AC18:AC18,0)),ISERROR(MATCH("A",'Saisie résultats'!BA18:BC18,0)))),"A",SUM('Saisie résultats'!M18:R18,'Saisie résultats'!AC18,'Saisie résultats'!BA18:BC18))))</f>
      </c>
      <c r="F19" s="38">
        <f>IF(ISBLANK('Liste élèves'!B20),"",IF(OR(COUNTBLANK('Saisie résultats'!J18:L18)&gt;0,COUNTBLANK('Saisie résultats'!AY18:AZ18)&gt;0,COUNTBLANK('Saisie résultats'!BD18:BH18)&gt;0),"",IF(NOT(AND(ISERROR(MATCH("A",'Saisie résultats'!J18:L18,0)),ISERROR(MATCH("A",'Saisie résultats'!AY18:AZ18,0)),ISERROR(MATCH("A",'Saisie résultats'!BD18:BH18,0)))),"A",SUM('Saisie résultats'!J18:L18,'Saisie résultats'!AY18:AZ18,'Saisie résultats'!BD18:BH18))))</f>
      </c>
      <c r="G19" s="38">
        <f>IF(ISBLANK('Liste élèves'!B20),"",IF(OR(COUNTBLANK('Saisie résultats'!S18:W18)&gt;0,COUNTBLANK('Saisie résultats'!AI18:AK18)&gt;0,COUNTBLANK('Saisie résultats'!AN18:AT18)&gt;0),"",IF(NOT(AND(ISERROR(MATCH("A",'Saisie résultats'!S18:W18,0)),ISERROR(MATCH("A",'Saisie résultats'!AI18:AK18,0)),ISERROR(MATCH("A",'Saisie résultats'!AN18:AT18,0)))),"A",SUM('Saisie résultats'!S18:W18,'Saisie résultats'!AI18:AK18,'Saisie résultats'!AN18:AT18))))</f>
      </c>
      <c r="H19" s="38">
        <f>IF(ISBLANK('Liste élèves'!B20),"",IF(OR(COUNTBLANK('Saisie résultats'!AE18:AH18)&gt;0,COUNTBLANK('Saisie résultats'!AL18:AM18)&gt;0,COUNTBLANK('Saisie résultats'!AV18:AX18)&gt;0),"",IF(NOT(AND(ISERROR(MATCH("A",'Saisie résultats'!AE18:AH18,0)),ISERROR(MATCH("A",'Saisie résultats'!AL18:AM18,0)),ISERROR(MATCH("A",'Saisie résultats'!AV18:AX18,0)))),"A",SUM('Saisie résultats'!AE18:AH18,'Saisie résultats'!AL18:AM18,'Saisie résultats'!AV18:AX18))))</f>
      </c>
      <c r="I19" s="38">
        <f>IF(ISBLANK('Liste élèves'!B20),"",IF(OR(COUNTBLANK('Saisie résultats'!BO18:BS18)&gt;0,COUNTBLANK('Saisie résultats'!BV18:BX18)&gt;0),"",IF(NOT(AND(ISERROR(MATCH("A",'Saisie résultats'!BO18:BS18,0)),ISERROR(MATCH("A",'Saisie résultats'!BV18:BX18,0)))),"A",SUM('Saisie résultats'!BO18:BS18,'Saisie résultats'!BV18:BX18))))</f>
      </c>
      <c r="J19" s="38">
        <f>IF(ISBLANK('Liste élèves'!B20),"",IF(OR(COUNTBLANK('Saisie résultats'!BT18:BU18)&gt;0,COUNTBLANK('Saisie résultats'!BY18:CH18)&gt;0),"",IF(NOT(AND(ISERROR(MATCH("A",'Saisie résultats'!BT18:BU18,0)),ISERROR(MATCH("A",'Saisie résultats'!BY18:CH18,0)))),"A",SUM('Saisie résultats'!BT18:BU18,'Saisie résultats'!BY18:CH18))))</f>
      </c>
      <c r="K19" s="38">
        <f>IF(ISBLANK('Liste élèves'!B20),"",IF(COUNTBLANK('Saisie résultats'!CL18:CR18)&gt;0,"",IF(NOT(AND(ISERROR(MATCH("A",'Saisie résultats'!CL18:CR18,0)))),"A",SUM('Saisie résultats'!CL18:CR18))))</f>
      </c>
      <c r="L19" s="38">
        <f>IF(ISBLANK('Liste élèves'!B20),"",IF(OR(COUNTBLANK('Saisie résultats'!CI18:CK18)&gt;0,COUNTBLANK('Saisie résultats'!CS18:CV18)&gt;0),"",IF(NOT(AND(ISERROR(MATCH("A",'Saisie résultats'!CI18:CK18,0)),ISERROR(MATCH("A",'Saisie résultats'!CS18:CV18,0)))),"A",SUM('Saisie résultats'!CI18:CK18,'Saisie résultats'!CS18:CV18))))</f>
      </c>
      <c r="M19" s="38">
        <f>IF(ISBLANK('Liste élèves'!B20),"",IF(OR(COUNTBLANK('Saisie résultats'!BL18:BN18)&gt;0,COUNTBLANK('Saisie résultats'!CW18:CY18)&gt;0),"",IF(NOT(AND(ISERROR(MATCH("A",'Saisie résultats'!BL18:BN18,0)),ISERROR(MATCH("A",'Saisie résultats'!CW18:CY18,0)))),"A",SUM('Saisie résultats'!BL18:BN18,'Saisie résultats'!CW18:CY18))))</f>
      </c>
      <c r="N19" s="22" t="b">
        <f>AND(NOT(ISBLANK('Liste élèves'!B20)),COUNTA('Saisie résultats'!D18:CY18)&lt;&gt;100)</f>
        <v>0</v>
      </c>
      <c r="O19" s="22">
        <f>COUNTBLANK('Saisie résultats'!D18:CY18)</f>
        <v>100</v>
      </c>
      <c r="P19" s="22" t="b">
        <f t="shared" si="1"/>
        <v>1</v>
      </c>
      <c r="Q19" s="22">
        <f>IF(ISBLANK('Liste élèves'!B20),"",IF(OR(ISTEXT(D19),ISTEXT(E19),ISTEXT(F19),ISTEXT(G19),ISTEXT(H19)),"",SUM(D19:H19)))</f>
      </c>
      <c r="R19" s="22">
        <f>IF(ISBLANK('Liste élèves'!B20),"",IF(OR(ISTEXT(I19),ISTEXT(J19),ISTEXT(K19),ISTEXT(L19),ISTEXT(M19)),"",SUM(I19:M19)))</f>
      </c>
      <c r="IS19" s="7"/>
    </row>
    <row r="20" spans="2:253" s="22" customFormat="1" ht="15" customHeight="1">
      <c r="B20" s="36">
        <v>11</v>
      </c>
      <c r="C20" s="37">
        <f>IF(ISBLANK('Liste élèves'!B21),"",('Liste élèves'!B21))</f>
      </c>
      <c r="D20" s="38">
        <f>IF(ISBLANK('Liste élèves'!B21),"",IF(OR(COUNTBLANK('Saisie résultats'!D19:I19)&gt;0,COUNTBLANK('Saisie résultats'!X19:AB19)&gt;0,COUNTBLANK('Saisie résultats'!AD19)&gt;0,COUNTBLANK('Saisie résultats'!BI19:BK19)&gt;0),"",IF(NOT(AND(ISERROR(MATCH("A",'Saisie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résultats'!BI19:BK19))))</f>
      </c>
      <c r="E20" s="38">
        <f>IF(ISBLANK('Liste élèves'!B21),"",IF(OR(COUNTBLANK('Saisie résultats'!M19:R19)&gt;0,COUNTBLANK('Saisie résultats'!AC19)&gt;0,COUNTBLANK('Saisie résultats'!BA19:BC19)&gt;0),"",IF(NOT(AND(ISERROR(MATCH("A",'Saisie résultats'!M19:R19,0)),ISERROR(MATCH("A",'Saisie résultats'!AC19:AC19,0)),ISERROR(MATCH("A",'Saisie résultats'!BA19:BC19,0)))),"A",SUM('Saisie résultats'!M19:R19,'Saisie résultats'!AC19,'Saisie résultats'!BA19:BC19))))</f>
      </c>
      <c r="F20" s="38">
        <f>IF(ISBLANK('Liste élèves'!B21),"",IF(OR(COUNTBLANK('Saisie résultats'!J19:L19)&gt;0,COUNTBLANK('Saisie résultats'!AY19:AZ19)&gt;0,COUNTBLANK('Saisie résultats'!BD19:BH19)&gt;0),"",IF(NOT(AND(ISERROR(MATCH("A",'Saisie résultats'!J19:L19,0)),ISERROR(MATCH("A",'Saisie résultats'!AY19:AZ19,0)),ISERROR(MATCH("A",'Saisie résultats'!BD19:BH19,0)))),"A",SUM('Saisie résultats'!J19:L19,'Saisie résultats'!AY19:AZ19,'Saisie résultats'!BD19:BH19))))</f>
      </c>
      <c r="G20" s="38">
        <f>IF(ISBLANK('Liste élèves'!B21),"",IF(OR(COUNTBLANK('Saisie résultats'!S19:W19)&gt;0,COUNTBLANK('Saisie résultats'!AI19:AK19)&gt;0,COUNTBLANK('Saisie résultats'!AN19:AT19)&gt;0),"",IF(NOT(AND(ISERROR(MATCH("A",'Saisie résultats'!S19:W19,0)),ISERROR(MATCH("A",'Saisie résultats'!AI19:AK19,0)),ISERROR(MATCH("A",'Saisie résultats'!AN19:AT19,0)))),"A",SUM('Saisie résultats'!S19:W19,'Saisie résultats'!AI19:AK19,'Saisie résultats'!AN19:AT19))))</f>
      </c>
      <c r="H20" s="38">
        <f>IF(ISBLANK('Liste élèves'!B21),"",IF(OR(COUNTBLANK('Saisie résultats'!AE19:AH19)&gt;0,COUNTBLANK('Saisie résultats'!AL19:AM19)&gt;0,COUNTBLANK('Saisie résultats'!AV19:AX19)&gt;0),"",IF(NOT(AND(ISERROR(MATCH("A",'Saisie résultats'!AE19:AH19,0)),ISERROR(MATCH("A",'Saisie résultats'!AL19:AM19,0)),ISERROR(MATCH("A",'Saisie résultats'!AV19:AX19,0)))),"A",SUM('Saisie résultats'!AE19:AH19,'Saisie résultats'!AL19:AM19,'Saisie résultats'!AV19:AX19))))</f>
      </c>
      <c r="I20" s="38">
        <f>IF(ISBLANK('Liste élèves'!B21),"",IF(OR(COUNTBLANK('Saisie résultats'!BO19:BS19)&gt;0,COUNTBLANK('Saisie résultats'!BV19:BX19)&gt;0),"",IF(NOT(AND(ISERROR(MATCH("A",'Saisie résultats'!BO19:BS19,0)),ISERROR(MATCH("A",'Saisie résultats'!BV19:BX19,0)))),"A",SUM('Saisie résultats'!BO19:BS19,'Saisie résultats'!BV19:BX19))))</f>
      </c>
      <c r="J20" s="38">
        <f>IF(ISBLANK('Liste élèves'!B21),"",IF(OR(COUNTBLANK('Saisie résultats'!BT19:BU19)&gt;0,COUNTBLANK('Saisie résultats'!BY19:CH19)&gt;0),"",IF(NOT(AND(ISERROR(MATCH("A",'Saisie résultats'!BT19:BU19,0)),ISERROR(MATCH("A",'Saisie résultats'!BY19:CH19,0)))),"A",SUM('Saisie résultats'!BT19:BU19,'Saisie résultats'!BY19:CH19))))</f>
      </c>
      <c r="K20" s="38">
        <f>IF(ISBLANK('Liste élèves'!B21),"",IF(COUNTBLANK('Saisie résultats'!CL19:CR19)&gt;0,"",IF(NOT(AND(ISERROR(MATCH("A",'Saisie résultats'!CL19:CR19,0)))),"A",SUM('Saisie résultats'!CL19:CR19))))</f>
      </c>
      <c r="L20" s="38">
        <f>IF(ISBLANK('Liste élèves'!B21),"",IF(OR(COUNTBLANK('Saisie résultats'!CI19:CK19)&gt;0,COUNTBLANK('Saisie résultats'!CS19:CV19)&gt;0),"",IF(NOT(AND(ISERROR(MATCH("A",'Saisie résultats'!CI19:CK19,0)),ISERROR(MATCH("A",'Saisie résultats'!CS19:CV19,0)))),"A",SUM('Saisie résultats'!CI19:CK19,'Saisie résultats'!CS19:CV19))))</f>
      </c>
      <c r="M20" s="38">
        <f>IF(ISBLANK('Liste élèves'!B21),"",IF(OR(COUNTBLANK('Saisie résultats'!BL19:BN19)&gt;0,COUNTBLANK('Saisie résultats'!CW19:CY19)&gt;0),"",IF(NOT(AND(ISERROR(MATCH("A",'Saisie résultats'!BL19:BN19,0)),ISERROR(MATCH("A",'Saisie résultats'!CW19:CY19,0)))),"A",SUM('Saisie résultats'!BL19:BN19,'Saisie résultats'!CW19:CY19))))</f>
      </c>
      <c r="N20" s="22" t="b">
        <f>AND(NOT(ISBLANK('Liste élèves'!B21)),COUNTA('Saisie résultats'!D19:CY19)&lt;&gt;100)</f>
        <v>0</v>
      </c>
      <c r="O20" s="22">
        <f>COUNTBLANK('Saisie résultats'!D19:CY19)</f>
        <v>100</v>
      </c>
      <c r="P20" s="22" t="b">
        <f t="shared" si="1"/>
        <v>1</v>
      </c>
      <c r="Q20" s="22">
        <f>IF(ISBLANK('Liste élèves'!B21),"",IF(OR(ISTEXT(D20),ISTEXT(E20),ISTEXT(F20),ISTEXT(G20),ISTEXT(H20)),"",SUM(D20:H20)))</f>
      </c>
      <c r="R20" s="22">
        <f>IF(ISBLANK('Liste élèves'!B21),"",IF(OR(ISTEXT(I20),ISTEXT(J20),ISTEXT(K20),ISTEXT(L20),ISTEXT(M20)),"",SUM(I20:M20)))</f>
      </c>
      <c r="IS20" s="7"/>
    </row>
    <row r="21" spans="2:253" s="22" customFormat="1" ht="15" customHeight="1">
      <c r="B21" s="36">
        <v>12</v>
      </c>
      <c r="C21" s="37">
        <f>IF(ISBLANK('Liste élèves'!B22),"",('Liste élèves'!B22))</f>
      </c>
      <c r="D21" s="38">
        <f>IF(ISBLANK('Liste élèves'!B22),"",IF(OR(COUNTBLANK('Saisie résultats'!D20:I20)&gt;0,COUNTBLANK('Saisie résultats'!X20:AB20)&gt;0,COUNTBLANK('Saisie résultats'!AD20)&gt;0,COUNTBLANK('Saisie résultats'!BI20:BK20)&gt;0),"",IF(NOT(AND(ISERROR(MATCH("A",'Saisie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résultats'!BI20:BK20))))</f>
      </c>
      <c r="E21" s="38">
        <f>IF(ISBLANK('Liste élèves'!B22),"",IF(OR(COUNTBLANK('Saisie résultats'!M20:R20)&gt;0,COUNTBLANK('Saisie résultats'!AC20)&gt;0,COUNTBLANK('Saisie résultats'!BA20:BC20)&gt;0),"",IF(NOT(AND(ISERROR(MATCH("A",'Saisie résultats'!M20:R20,0)),ISERROR(MATCH("A",'Saisie résultats'!AC20:AC20,0)),ISERROR(MATCH("A",'Saisie résultats'!BA20:BC20,0)))),"A",SUM('Saisie résultats'!M20:R20,'Saisie résultats'!AC20,'Saisie résultats'!BA20:BC20))))</f>
      </c>
      <c r="F21" s="38">
        <f>IF(ISBLANK('Liste élèves'!B22),"",IF(OR(COUNTBLANK('Saisie résultats'!J20:L20)&gt;0,COUNTBLANK('Saisie résultats'!AY20:AZ20)&gt;0,COUNTBLANK('Saisie résultats'!BD20:BH20)&gt;0),"",IF(NOT(AND(ISERROR(MATCH("A",'Saisie résultats'!J20:L20,0)),ISERROR(MATCH("A",'Saisie résultats'!AY20:AZ20,0)),ISERROR(MATCH("A",'Saisie résultats'!BD20:BH20,0)))),"A",SUM('Saisie résultats'!J20:L20,'Saisie résultats'!AY20:AZ20,'Saisie résultats'!BD20:BH20))))</f>
      </c>
      <c r="G21" s="38">
        <f>IF(ISBLANK('Liste élèves'!B22),"",IF(OR(COUNTBLANK('Saisie résultats'!S20:W20)&gt;0,COUNTBLANK('Saisie résultats'!AI20:AK20)&gt;0,COUNTBLANK('Saisie résultats'!AN20:AT20)&gt;0),"",IF(NOT(AND(ISERROR(MATCH("A",'Saisie résultats'!S20:W20,0)),ISERROR(MATCH("A",'Saisie résultats'!AI20:AK20,0)),ISERROR(MATCH("A",'Saisie résultats'!AN20:AT20,0)))),"A",SUM('Saisie résultats'!S20:W20,'Saisie résultats'!AI20:AK20,'Saisie résultats'!AN20:AT20))))</f>
      </c>
      <c r="H21" s="38">
        <f>IF(ISBLANK('Liste élèves'!B22),"",IF(OR(COUNTBLANK('Saisie résultats'!AE20:AH20)&gt;0,COUNTBLANK('Saisie résultats'!AL20:AM20)&gt;0,COUNTBLANK('Saisie résultats'!AV20:AX20)&gt;0),"",IF(NOT(AND(ISERROR(MATCH("A",'Saisie résultats'!AE20:AH20,0)),ISERROR(MATCH("A",'Saisie résultats'!AL20:AM20,0)),ISERROR(MATCH("A",'Saisie résultats'!AV20:AX20,0)))),"A",SUM('Saisie résultats'!AE20:AH20,'Saisie résultats'!AL20:AM20,'Saisie résultats'!AV20:AX20))))</f>
      </c>
      <c r="I21" s="38">
        <f>IF(ISBLANK('Liste élèves'!B22),"",IF(OR(COUNTBLANK('Saisie résultats'!BO20:BS20)&gt;0,COUNTBLANK('Saisie résultats'!BV20:BX20)&gt;0),"",IF(NOT(AND(ISERROR(MATCH("A",'Saisie résultats'!BO20:BS20,0)),ISERROR(MATCH("A",'Saisie résultats'!BV20:BX20,0)))),"A",SUM('Saisie résultats'!BO20:BS20,'Saisie résultats'!BV20:BX20))))</f>
      </c>
      <c r="J21" s="38">
        <f>IF(ISBLANK('Liste élèves'!B22),"",IF(OR(COUNTBLANK('Saisie résultats'!BT20:BU20)&gt;0,COUNTBLANK('Saisie résultats'!BY20:CH20)&gt;0),"",IF(NOT(AND(ISERROR(MATCH("A",'Saisie résultats'!BT20:BU20,0)),ISERROR(MATCH("A",'Saisie résultats'!BY20:CH20,0)))),"A",SUM('Saisie résultats'!BT20:BU20,'Saisie résultats'!BY20:CH20))))</f>
      </c>
      <c r="K21" s="38">
        <f>IF(ISBLANK('Liste élèves'!B22),"",IF(COUNTBLANK('Saisie résultats'!CL20:CR20)&gt;0,"",IF(NOT(AND(ISERROR(MATCH("A",'Saisie résultats'!CL20:CR20,0)))),"A",SUM('Saisie résultats'!CL20:CR20))))</f>
      </c>
      <c r="L21" s="38">
        <f>IF(ISBLANK('Liste élèves'!B22),"",IF(OR(COUNTBLANK('Saisie résultats'!CI20:CK20)&gt;0,COUNTBLANK('Saisie résultats'!CS20:CV20)&gt;0),"",IF(NOT(AND(ISERROR(MATCH("A",'Saisie résultats'!CI20:CK20,0)),ISERROR(MATCH("A",'Saisie résultats'!CS20:CV20,0)))),"A",SUM('Saisie résultats'!CI20:CK20,'Saisie résultats'!CS20:CV20))))</f>
      </c>
      <c r="M21" s="38">
        <f>IF(ISBLANK('Liste élèves'!B22),"",IF(OR(COUNTBLANK('Saisie résultats'!BL20:BN20)&gt;0,COUNTBLANK('Saisie résultats'!CW20:CY20)&gt;0),"",IF(NOT(AND(ISERROR(MATCH("A",'Saisie résultats'!BL20:BN20,0)),ISERROR(MATCH("A",'Saisie résultats'!CW20:CY20,0)))),"A",SUM('Saisie résultats'!BL20:BN20,'Saisie résultats'!CW20:CY20))))</f>
      </c>
      <c r="N21" s="22" t="b">
        <f>AND(NOT(ISBLANK('Liste élèves'!B22)),COUNTA('Saisie résultats'!D20:CY20)&lt;&gt;100)</f>
        <v>0</v>
      </c>
      <c r="O21" s="22">
        <f>COUNTBLANK('Saisie résultats'!D20:CY20)</f>
        <v>100</v>
      </c>
      <c r="P21" s="22" t="b">
        <f t="shared" si="1"/>
        <v>1</v>
      </c>
      <c r="Q21" s="22">
        <f>IF(ISBLANK('Liste élèves'!B22),"",IF(OR(ISTEXT(D21),ISTEXT(E21),ISTEXT(F21),ISTEXT(G21),ISTEXT(H21)),"",SUM(D21:H21)))</f>
      </c>
      <c r="R21" s="22">
        <f>IF(ISBLANK('Liste élèves'!B22),"",IF(OR(ISTEXT(I21),ISTEXT(J21),ISTEXT(K21),ISTEXT(L21),ISTEXT(M21)),"",SUM(I21:M21)))</f>
      </c>
      <c r="IS21" s="7"/>
    </row>
    <row r="22" spans="2:253" s="22" customFormat="1" ht="15" customHeight="1">
      <c r="B22" s="36">
        <v>13</v>
      </c>
      <c r="C22" s="37">
        <f>IF(ISBLANK('Liste élèves'!B23),"",('Liste élèves'!B23))</f>
      </c>
      <c r="D22" s="38">
        <f>IF(ISBLANK('Liste élèves'!B23),"",IF(OR(COUNTBLANK('Saisie résultats'!D21:I21)&gt;0,COUNTBLANK('Saisie résultats'!X21:AB21)&gt;0,COUNTBLANK('Saisie résultats'!AD21)&gt;0,COUNTBLANK('Saisie résultats'!BI21:BK21)&gt;0),"",IF(NOT(AND(ISERROR(MATCH("A",'Saisie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résultats'!BI21:BK21))))</f>
      </c>
      <c r="E22" s="38">
        <f>IF(ISBLANK('Liste élèves'!B23),"",IF(OR(COUNTBLANK('Saisie résultats'!M21:R21)&gt;0,COUNTBLANK('Saisie résultats'!AC21)&gt;0,COUNTBLANK('Saisie résultats'!BA21:BC21)&gt;0),"",IF(NOT(AND(ISERROR(MATCH("A",'Saisie résultats'!M21:R21,0)),ISERROR(MATCH("A",'Saisie résultats'!AC21:AC21,0)),ISERROR(MATCH("A",'Saisie résultats'!BA21:BC21,0)))),"A",SUM('Saisie résultats'!M21:R21,'Saisie résultats'!AC21,'Saisie résultats'!BA21:BC21))))</f>
      </c>
      <c r="F22" s="38">
        <f>IF(ISBLANK('Liste élèves'!B23),"",IF(OR(COUNTBLANK('Saisie résultats'!J21:L21)&gt;0,COUNTBLANK('Saisie résultats'!AY21:AZ21)&gt;0,COUNTBLANK('Saisie résultats'!BD21:BH21)&gt;0),"",IF(NOT(AND(ISERROR(MATCH("A",'Saisie résultats'!J21:L21,0)),ISERROR(MATCH("A",'Saisie résultats'!AY21:AZ21,0)),ISERROR(MATCH("A",'Saisie résultats'!BD21:BH21,0)))),"A",SUM('Saisie résultats'!J21:L21,'Saisie résultats'!AY21:AZ21,'Saisie résultats'!BD21:BH21))))</f>
      </c>
      <c r="G22" s="38">
        <f>IF(ISBLANK('Liste élèves'!B23),"",IF(OR(COUNTBLANK('Saisie résultats'!S21:W21)&gt;0,COUNTBLANK('Saisie résultats'!AI21:AK21)&gt;0,COUNTBLANK('Saisie résultats'!AN21:AT21)&gt;0),"",IF(NOT(AND(ISERROR(MATCH("A",'Saisie résultats'!S21:W21,0)),ISERROR(MATCH("A",'Saisie résultats'!AI21:AK21,0)),ISERROR(MATCH("A",'Saisie résultats'!AN21:AT21,0)))),"A",SUM('Saisie résultats'!S21:W21,'Saisie résultats'!AI21:AK21,'Saisie résultats'!AN21:AT21))))</f>
      </c>
      <c r="H22" s="38">
        <f>IF(ISBLANK('Liste élèves'!B23),"",IF(OR(COUNTBLANK('Saisie résultats'!AE21:AH21)&gt;0,COUNTBLANK('Saisie résultats'!AL21:AM21)&gt;0,COUNTBLANK('Saisie résultats'!AV21:AX21)&gt;0),"",IF(NOT(AND(ISERROR(MATCH("A",'Saisie résultats'!AE21:AH21,0)),ISERROR(MATCH("A",'Saisie résultats'!AL21:AM21,0)),ISERROR(MATCH("A",'Saisie résultats'!AV21:AX21,0)))),"A",SUM('Saisie résultats'!AE21:AH21,'Saisie résultats'!AL21:AM21,'Saisie résultats'!AV21:AX21))))</f>
      </c>
      <c r="I22" s="38">
        <f>IF(ISBLANK('Liste élèves'!B23),"",IF(OR(COUNTBLANK('Saisie résultats'!BO21:BS21)&gt;0,COUNTBLANK('Saisie résultats'!BV21:BX21)&gt;0),"",IF(NOT(AND(ISERROR(MATCH("A",'Saisie résultats'!BO21:BS21,0)),ISERROR(MATCH("A",'Saisie résultats'!BV21:BX21,0)))),"A",SUM('Saisie résultats'!BO21:BS21,'Saisie résultats'!BV21:BX21))))</f>
      </c>
      <c r="J22" s="38">
        <f>IF(ISBLANK('Liste élèves'!B23),"",IF(OR(COUNTBLANK('Saisie résultats'!BT21:BU21)&gt;0,COUNTBLANK('Saisie résultats'!BY21:CH21)&gt;0),"",IF(NOT(AND(ISERROR(MATCH("A",'Saisie résultats'!BT21:BU21,0)),ISERROR(MATCH("A",'Saisie résultats'!BY21:CH21,0)))),"A",SUM('Saisie résultats'!BT21:BU21,'Saisie résultats'!BY21:CH21))))</f>
      </c>
      <c r="K22" s="38">
        <f>IF(ISBLANK('Liste élèves'!B23),"",IF(COUNTBLANK('Saisie résultats'!CL21:CR21)&gt;0,"",IF(NOT(AND(ISERROR(MATCH("A",'Saisie résultats'!CL21:CR21,0)))),"A",SUM('Saisie résultats'!CL21:CR21))))</f>
      </c>
      <c r="L22" s="38">
        <f>IF(ISBLANK('Liste élèves'!B23),"",IF(OR(COUNTBLANK('Saisie résultats'!CI21:CK21)&gt;0,COUNTBLANK('Saisie résultats'!CS21:CV21)&gt;0),"",IF(NOT(AND(ISERROR(MATCH("A",'Saisie résultats'!CI21:CK21,0)),ISERROR(MATCH("A",'Saisie résultats'!CS21:CV21,0)))),"A",SUM('Saisie résultats'!CI21:CK21,'Saisie résultats'!CS21:CV21))))</f>
      </c>
      <c r="M22" s="38">
        <f>IF(ISBLANK('Liste élèves'!B23),"",IF(OR(COUNTBLANK('Saisie résultats'!BL21:BN21)&gt;0,COUNTBLANK('Saisie résultats'!CW21:CY21)&gt;0),"",IF(NOT(AND(ISERROR(MATCH("A",'Saisie résultats'!BL21:BN21,0)),ISERROR(MATCH("A",'Saisie résultats'!CW21:CY21,0)))),"A",SUM('Saisie résultats'!BL21:BN21,'Saisie résultats'!CW21:CY21))))</f>
      </c>
      <c r="N22" s="22" t="b">
        <f>AND(NOT(ISBLANK('Liste élèves'!B23)),COUNTA('Saisie résultats'!D21:CY21)&lt;&gt;100)</f>
        <v>0</v>
      </c>
      <c r="O22" s="22">
        <f>COUNTBLANK('Saisie résultats'!D21:CY21)</f>
        <v>100</v>
      </c>
      <c r="P22" s="22" t="b">
        <f t="shared" si="1"/>
        <v>1</v>
      </c>
      <c r="Q22" s="22">
        <f>IF(ISBLANK('Liste élèves'!B23),"",IF(OR(ISTEXT(D22),ISTEXT(E22),ISTEXT(F22),ISTEXT(G22),ISTEXT(H22)),"",SUM(D22:H22)))</f>
      </c>
      <c r="R22" s="22">
        <f>IF(ISBLANK('Liste élèves'!B23),"",IF(OR(ISTEXT(I22),ISTEXT(J22),ISTEXT(K22),ISTEXT(L22),ISTEXT(M22)),"",SUM(I22:M22)))</f>
      </c>
      <c r="IS22" s="7"/>
    </row>
    <row r="23" spans="2:253" s="22" customFormat="1" ht="15" customHeight="1">
      <c r="B23" s="36">
        <v>14</v>
      </c>
      <c r="C23" s="37">
        <f>IF(ISBLANK('Liste élèves'!B24),"",('Liste élèves'!B24))</f>
      </c>
      <c r="D23" s="38">
        <f>IF(ISBLANK('Liste élèves'!B24),"",IF(OR(COUNTBLANK('Saisie résultats'!D22:I22)&gt;0,COUNTBLANK('Saisie résultats'!X22:AB22)&gt;0,COUNTBLANK('Saisie résultats'!AD22)&gt;0,COUNTBLANK('Saisie résultats'!BI22:BK22)&gt;0),"",IF(NOT(AND(ISERROR(MATCH("A",'Saisie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résultats'!BI22:BK22))))</f>
      </c>
      <c r="E23" s="38">
        <f>IF(ISBLANK('Liste élèves'!B24),"",IF(OR(COUNTBLANK('Saisie résultats'!M22:R22)&gt;0,COUNTBLANK('Saisie résultats'!AC22)&gt;0,COUNTBLANK('Saisie résultats'!BA22:BC22)&gt;0),"",IF(NOT(AND(ISERROR(MATCH("A",'Saisie résultats'!M22:R22,0)),ISERROR(MATCH("A",'Saisie résultats'!AC22:AC22,0)),ISERROR(MATCH("A",'Saisie résultats'!BA22:BC22,0)))),"A",SUM('Saisie résultats'!M22:R22,'Saisie résultats'!AC22,'Saisie résultats'!BA22:BC22))))</f>
      </c>
      <c r="F23" s="38">
        <f>IF(ISBLANK('Liste élèves'!B24),"",IF(OR(COUNTBLANK('Saisie résultats'!J22:L22)&gt;0,COUNTBLANK('Saisie résultats'!AY22:AZ22)&gt;0,COUNTBLANK('Saisie résultats'!BD22:BH22)&gt;0),"",IF(NOT(AND(ISERROR(MATCH("A",'Saisie résultats'!J22:L22,0)),ISERROR(MATCH("A",'Saisie résultats'!AY22:AZ22,0)),ISERROR(MATCH("A",'Saisie résultats'!BD22:BH22,0)))),"A",SUM('Saisie résultats'!J22:L22,'Saisie résultats'!AY22:AZ22,'Saisie résultats'!BD22:BH22))))</f>
      </c>
      <c r="G23" s="38">
        <f>IF(ISBLANK('Liste élèves'!B24),"",IF(OR(COUNTBLANK('Saisie résultats'!S22:W22)&gt;0,COUNTBLANK('Saisie résultats'!AI22:AK22)&gt;0,COUNTBLANK('Saisie résultats'!AN22:AT22)&gt;0),"",IF(NOT(AND(ISERROR(MATCH("A",'Saisie résultats'!S22:W22,0)),ISERROR(MATCH("A",'Saisie résultats'!AI22:AK22,0)),ISERROR(MATCH("A",'Saisie résultats'!AN22:AT22,0)))),"A",SUM('Saisie résultats'!S22:W22,'Saisie résultats'!AI22:AK22,'Saisie résultats'!AN22:AT22))))</f>
      </c>
      <c r="H23" s="38">
        <f>IF(ISBLANK('Liste élèves'!B24),"",IF(OR(COUNTBLANK('Saisie résultats'!AE22:AH22)&gt;0,COUNTBLANK('Saisie résultats'!AL22:AM22)&gt;0,COUNTBLANK('Saisie résultats'!AV22:AX22)&gt;0),"",IF(NOT(AND(ISERROR(MATCH("A",'Saisie résultats'!AE22:AH22,0)),ISERROR(MATCH("A",'Saisie résultats'!AL22:AM22,0)),ISERROR(MATCH("A",'Saisie résultats'!AV22:AX22,0)))),"A",SUM('Saisie résultats'!AE22:AH22,'Saisie résultats'!AL22:AM22,'Saisie résultats'!AV22:AX22))))</f>
      </c>
      <c r="I23" s="38">
        <f>IF(ISBLANK('Liste élèves'!B24),"",IF(OR(COUNTBLANK('Saisie résultats'!BO22:BS22)&gt;0,COUNTBLANK('Saisie résultats'!BV22:BX22)&gt;0),"",IF(NOT(AND(ISERROR(MATCH("A",'Saisie résultats'!BO22:BS22,0)),ISERROR(MATCH("A",'Saisie résultats'!BV22:BX22,0)))),"A",SUM('Saisie résultats'!BO22:BS22,'Saisie résultats'!BV22:BX22))))</f>
      </c>
      <c r="J23" s="38">
        <f>IF(ISBLANK('Liste élèves'!B24),"",IF(OR(COUNTBLANK('Saisie résultats'!BT22:BU22)&gt;0,COUNTBLANK('Saisie résultats'!BY22:CH22)&gt;0),"",IF(NOT(AND(ISERROR(MATCH("A",'Saisie résultats'!BT22:BU22,0)),ISERROR(MATCH("A",'Saisie résultats'!BY22:CH22,0)))),"A",SUM('Saisie résultats'!BT22:BU22,'Saisie résultats'!BY22:CH22))))</f>
      </c>
      <c r="K23" s="38">
        <f>IF(ISBLANK('Liste élèves'!B24),"",IF(COUNTBLANK('Saisie résultats'!CL22:CR22)&gt;0,"",IF(NOT(AND(ISERROR(MATCH("A",'Saisie résultats'!CL22:CR22,0)))),"A",SUM('Saisie résultats'!CL22:CR22))))</f>
      </c>
      <c r="L23" s="38">
        <f>IF(ISBLANK('Liste élèves'!B24),"",IF(OR(COUNTBLANK('Saisie résultats'!CI22:CK22)&gt;0,COUNTBLANK('Saisie résultats'!CS22:CV22)&gt;0),"",IF(NOT(AND(ISERROR(MATCH("A",'Saisie résultats'!CI22:CK22,0)),ISERROR(MATCH("A",'Saisie résultats'!CS22:CV22,0)))),"A",SUM('Saisie résultats'!CI22:CK22,'Saisie résultats'!CS22:CV22))))</f>
      </c>
      <c r="M23" s="38">
        <f>IF(ISBLANK('Liste élèves'!B24),"",IF(OR(COUNTBLANK('Saisie résultats'!BL22:BN22)&gt;0,COUNTBLANK('Saisie résultats'!CW22:CY22)&gt;0),"",IF(NOT(AND(ISERROR(MATCH("A",'Saisie résultats'!BL22:BN22,0)),ISERROR(MATCH("A",'Saisie résultats'!CW22:CY22,0)))),"A",SUM('Saisie résultats'!BL22:BN22,'Saisie résultats'!CW22:CY22))))</f>
      </c>
      <c r="N23" s="22" t="b">
        <f>AND(NOT(ISBLANK('Liste élèves'!B24)),COUNTA('Saisie résultats'!D22:CY22)&lt;&gt;100)</f>
        <v>0</v>
      </c>
      <c r="O23" s="22">
        <f>COUNTBLANK('Saisie résultats'!D22:CY22)</f>
        <v>100</v>
      </c>
      <c r="P23" s="22" t="b">
        <f t="shared" si="1"/>
        <v>1</v>
      </c>
      <c r="Q23" s="22">
        <f>IF(ISBLANK('Liste élèves'!B24),"",IF(OR(ISTEXT(D23),ISTEXT(E23),ISTEXT(F23),ISTEXT(G23),ISTEXT(H23)),"",SUM(D23:H23)))</f>
      </c>
      <c r="R23" s="22">
        <f>IF(ISBLANK('Liste élèves'!B24),"",IF(OR(ISTEXT(I23),ISTEXT(J23),ISTEXT(K23),ISTEXT(L23),ISTEXT(M23)),"",SUM(I23:M23)))</f>
      </c>
      <c r="S23" s="22">
        <f>SUM('Saisie résultats'!D18:I18,'Saisie résultats'!X18:AB18,'Saisie résultats'!AD18,'Saisie résultats'!BI18:BK18)</f>
        <v>0</v>
      </c>
      <c r="IS23" s="7"/>
    </row>
    <row r="24" spans="2:253" s="22" customFormat="1" ht="15" customHeight="1">
      <c r="B24" s="36">
        <v>15</v>
      </c>
      <c r="C24" s="37">
        <f>IF(ISBLANK('Liste élèves'!B25),"",('Liste élèves'!B25))</f>
      </c>
      <c r="D24" s="38">
        <f>IF(ISBLANK('Liste élèves'!B25),"",IF(OR(COUNTBLANK('Saisie résultats'!D23:I23)&gt;0,COUNTBLANK('Saisie résultats'!X23:AB23)&gt;0,COUNTBLANK('Saisie résultats'!AD23)&gt;0,COUNTBLANK('Saisie résultats'!BI23:BK23)&gt;0),"",IF(NOT(AND(ISERROR(MATCH("A",'Saisie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résultats'!BI23:BK23))))</f>
      </c>
      <c r="E24" s="38">
        <f>IF(ISBLANK('Liste élèves'!B25),"",IF(OR(COUNTBLANK('Saisie résultats'!M23:R23)&gt;0,COUNTBLANK('Saisie résultats'!AC23)&gt;0,COUNTBLANK('Saisie résultats'!BA23:BC23)&gt;0),"",IF(NOT(AND(ISERROR(MATCH("A",'Saisie résultats'!M23:R23,0)),ISERROR(MATCH("A",'Saisie résultats'!AC23:AC23,0)),ISERROR(MATCH("A",'Saisie résultats'!BA23:BC23,0)))),"A",SUM('Saisie résultats'!M23:R23,'Saisie résultats'!AC23,'Saisie résultats'!BA23:BC23))))</f>
      </c>
      <c r="F24" s="38">
        <f>IF(ISBLANK('Liste élèves'!B25),"",IF(OR(COUNTBLANK('Saisie résultats'!J23:L23)&gt;0,COUNTBLANK('Saisie résultats'!AY23:AZ23)&gt;0,COUNTBLANK('Saisie résultats'!BD23:BH23)&gt;0),"",IF(NOT(AND(ISERROR(MATCH("A",'Saisie résultats'!J23:L23,0)),ISERROR(MATCH("A",'Saisie résultats'!AY23:AZ23,0)),ISERROR(MATCH("A",'Saisie résultats'!BD23:BH23,0)))),"A",SUM('Saisie résultats'!J23:L23,'Saisie résultats'!AY23:AZ23,'Saisie résultats'!BD23:BH23))))</f>
      </c>
      <c r="G24" s="38">
        <f>IF(ISBLANK('Liste élèves'!B25),"",IF(OR(COUNTBLANK('Saisie résultats'!S23:W23)&gt;0,COUNTBLANK('Saisie résultats'!AI23:AK23)&gt;0,COUNTBLANK('Saisie résultats'!AN23:AT23)&gt;0),"",IF(NOT(AND(ISERROR(MATCH("A",'Saisie résultats'!S23:W23,0)),ISERROR(MATCH("A",'Saisie résultats'!AI23:AK23,0)),ISERROR(MATCH("A",'Saisie résultats'!AN23:AT23,0)))),"A",SUM('Saisie résultats'!S23:W23,'Saisie résultats'!AI23:AK23,'Saisie résultats'!AN23:AT23))))</f>
      </c>
      <c r="H24" s="38">
        <f>IF(ISBLANK('Liste élèves'!B25),"",IF(OR(COUNTBLANK('Saisie résultats'!AE23:AH23)&gt;0,COUNTBLANK('Saisie résultats'!AL23:AM23)&gt;0,COUNTBLANK('Saisie résultats'!AV23:AX23)&gt;0),"",IF(NOT(AND(ISERROR(MATCH("A",'Saisie résultats'!AE23:AH23,0)),ISERROR(MATCH("A",'Saisie résultats'!AL23:AM23,0)),ISERROR(MATCH("A",'Saisie résultats'!AV23:AX23,0)))),"A",SUM('Saisie résultats'!AE23:AH23,'Saisie résultats'!AL23:AM23,'Saisie résultats'!AV23:AX23))))</f>
      </c>
      <c r="I24" s="38">
        <f>IF(ISBLANK('Liste élèves'!B25),"",IF(OR(COUNTBLANK('Saisie résultats'!BO23:BS23)&gt;0,COUNTBLANK('Saisie résultats'!BV23:BX23)&gt;0),"",IF(NOT(AND(ISERROR(MATCH("A",'Saisie résultats'!BO23:BS23,0)),ISERROR(MATCH("A",'Saisie résultats'!BV23:BX23,0)))),"A",SUM('Saisie résultats'!BO23:BS23,'Saisie résultats'!BV23:BX23))))</f>
      </c>
      <c r="J24" s="38">
        <f>IF(ISBLANK('Liste élèves'!B25),"",IF(OR(COUNTBLANK('Saisie résultats'!BT23:BU23)&gt;0,COUNTBLANK('Saisie résultats'!BY23:CH23)&gt;0),"",IF(NOT(AND(ISERROR(MATCH("A",'Saisie résultats'!BT23:BU23,0)),ISERROR(MATCH("A",'Saisie résultats'!BY23:CH23,0)))),"A",SUM('Saisie résultats'!BT23:BU23,'Saisie résultats'!BY23:CH23))))</f>
      </c>
      <c r="K24" s="38">
        <f>IF(ISBLANK('Liste élèves'!B25),"",IF(COUNTBLANK('Saisie résultats'!CL23:CR23)&gt;0,"",IF(NOT(AND(ISERROR(MATCH("A",'Saisie résultats'!CL23:CR23,0)))),"A",SUM('Saisie résultats'!CL23:CR23))))</f>
      </c>
      <c r="L24" s="38">
        <f>IF(ISBLANK('Liste élèves'!B25),"",IF(OR(COUNTBLANK('Saisie résultats'!CI23:CK23)&gt;0,COUNTBLANK('Saisie résultats'!CS23:CV23)&gt;0),"",IF(NOT(AND(ISERROR(MATCH("A",'Saisie résultats'!CI23:CK23,0)),ISERROR(MATCH("A",'Saisie résultats'!CS23:CV23,0)))),"A",SUM('Saisie résultats'!CI23:CK23,'Saisie résultats'!CS23:CV23))))</f>
      </c>
      <c r="M24" s="38">
        <f>IF(ISBLANK('Liste élèves'!B25),"",IF(OR(COUNTBLANK('Saisie résultats'!BL23:BN23)&gt;0,COUNTBLANK('Saisie résultats'!CW23:CY23)&gt;0),"",IF(NOT(AND(ISERROR(MATCH("A",'Saisie résultats'!BL23:BN23,0)),ISERROR(MATCH("A",'Saisie résultats'!CW23:CY23,0)))),"A",SUM('Saisie résultats'!BL23:BN23,'Saisie résultats'!CW23:CY23))))</f>
      </c>
      <c r="N24" s="22" t="b">
        <f>AND(NOT(ISBLANK('Liste élèves'!B25)),COUNTA('Saisie résultats'!D23:CY23)&lt;&gt;100)</f>
        <v>0</v>
      </c>
      <c r="O24" s="22">
        <f>COUNTBLANK('Saisie résultats'!D23:CY23)</f>
        <v>100</v>
      </c>
      <c r="P24" s="22" t="b">
        <f t="shared" si="1"/>
        <v>1</v>
      </c>
      <c r="Q24" s="22">
        <f>IF(ISBLANK('Liste élèves'!B25),"",IF(OR(ISTEXT(D24),ISTEXT(E24),ISTEXT(F24),ISTEXT(G24),ISTEXT(H24)),"",SUM(D24:H24)))</f>
      </c>
      <c r="R24" s="22">
        <f>IF(ISBLANK('Liste élèves'!B25),"",IF(OR(ISTEXT(I24),ISTEXT(J24),ISTEXT(K24),ISTEXT(L24),ISTEXT(M24)),"",SUM(I24:M24)))</f>
      </c>
      <c r="S24" s="22">
        <f>COUNTA('Saisie résultats'!D9:I9,'Saisie résultats'!X9:AB9,'Saisie résultats'!AD9,'Saisie résultats'!BI9:BK9)</f>
        <v>0</v>
      </c>
      <c r="IS24" s="7"/>
    </row>
    <row r="25" spans="2:253" s="22" customFormat="1" ht="15" customHeight="1">
      <c r="B25" s="36">
        <v>16</v>
      </c>
      <c r="C25" s="37">
        <f>IF(ISBLANK('Liste élèves'!B26),"",('Liste élèves'!B26))</f>
      </c>
      <c r="D25" s="38">
        <f>IF(ISBLANK('Liste élèves'!B26),"",IF(OR(COUNTBLANK('Saisie résultats'!D24:I24)&gt;0,COUNTBLANK('Saisie résultats'!X24:AB24)&gt;0,COUNTBLANK('Saisie résultats'!AD24)&gt;0,COUNTBLANK('Saisie résultats'!BI24:BK24)&gt;0),"",IF(NOT(AND(ISERROR(MATCH("A",'Saisie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résultats'!BI24:BK24))))</f>
      </c>
      <c r="E25" s="38">
        <f>IF(ISBLANK('Liste élèves'!B26),"",IF(OR(COUNTBLANK('Saisie résultats'!M24:R24)&gt;0,COUNTBLANK('Saisie résultats'!AC24)&gt;0,COUNTBLANK('Saisie résultats'!BA24:BC24)&gt;0),"",IF(NOT(AND(ISERROR(MATCH("A",'Saisie résultats'!M24:R24,0)),ISERROR(MATCH("A",'Saisie résultats'!AC24:AC24,0)),ISERROR(MATCH("A",'Saisie résultats'!BA24:BC24,0)))),"A",SUM('Saisie résultats'!M24:R24,'Saisie résultats'!AC24,'Saisie résultats'!BA24:BC24))))</f>
      </c>
      <c r="F25" s="38">
        <f>IF(ISBLANK('Liste élèves'!B26),"",IF(OR(COUNTBLANK('Saisie résultats'!J24:L24)&gt;0,COUNTBLANK('Saisie résultats'!AY24:AZ24)&gt;0,COUNTBLANK('Saisie résultats'!BD24:BH24)&gt;0),"",IF(NOT(AND(ISERROR(MATCH("A",'Saisie résultats'!J24:L24,0)),ISERROR(MATCH("A",'Saisie résultats'!AY24:AZ24,0)),ISERROR(MATCH("A",'Saisie résultats'!BD24:BH24,0)))),"A",SUM('Saisie résultats'!J24:L24,'Saisie résultats'!AY24:AZ24,'Saisie résultats'!BD24:BH24))))</f>
      </c>
      <c r="G25" s="38">
        <f>IF(ISBLANK('Liste élèves'!B26),"",IF(OR(COUNTBLANK('Saisie résultats'!S24:W24)&gt;0,COUNTBLANK('Saisie résultats'!AI24:AK24)&gt;0,COUNTBLANK('Saisie résultats'!AN24:AT24)&gt;0),"",IF(NOT(AND(ISERROR(MATCH("A",'Saisie résultats'!S24:W24,0)),ISERROR(MATCH("A",'Saisie résultats'!AI24:AK24,0)),ISERROR(MATCH("A",'Saisie résultats'!AN24:AT24,0)))),"A",SUM('Saisie résultats'!S24:W24,'Saisie résultats'!AI24:AK24,'Saisie résultats'!AN24:AT24))))</f>
      </c>
      <c r="H25" s="38">
        <f>IF(ISBLANK('Liste élèves'!B26),"",IF(OR(COUNTBLANK('Saisie résultats'!AE24:AH24)&gt;0,COUNTBLANK('Saisie résultats'!AL24:AM24)&gt;0,COUNTBLANK('Saisie résultats'!AV24:AX24)&gt;0),"",IF(NOT(AND(ISERROR(MATCH("A",'Saisie résultats'!AE24:AH24,0)),ISERROR(MATCH("A",'Saisie résultats'!AL24:AM24,0)),ISERROR(MATCH("A",'Saisie résultats'!AV24:AX24,0)))),"A",SUM('Saisie résultats'!AE24:AH24,'Saisie résultats'!AL24:AM24,'Saisie résultats'!AV24:AX24))))</f>
      </c>
      <c r="I25" s="38">
        <f>IF(ISBLANK('Liste élèves'!B26),"",IF(OR(COUNTBLANK('Saisie résultats'!BO24:BS24)&gt;0,COUNTBLANK('Saisie résultats'!BV24:BX24)&gt;0),"",IF(NOT(AND(ISERROR(MATCH("A",'Saisie résultats'!BO24:BS24,0)),ISERROR(MATCH("A",'Saisie résultats'!BV24:BX24,0)))),"A",SUM('Saisie résultats'!BO24:BS24,'Saisie résultats'!BV24:BX24))))</f>
      </c>
      <c r="J25" s="38">
        <f>IF(ISBLANK('Liste élèves'!B26),"",IF(OR(COUNTBLANK('Saisie résultats'!BT24:BU24)&gt;0,COUNTBLANK('Saisie résultats'!BY24:CH24)&gt;0),"",IF(NOT(AND(ISERROR(MATCH("A",'Saisie résultats'!BT24:BU24,0)),ISERROR(MATCH("A",'Saisie résultats'!BY24:CH24,0)))),"A",SUM('Saisie résultats'!BT24:BU24,'Saisie résultats'!BY24:CH24))))</f>
      </c>
      <c r="K25" s="38">
        <f>IF(ISBLANK('Liste élèves'!B26),"",IF(COUNTBLANK('Saisie résultats'!CL24:CR24)&gt;0,"",IF(NOT(AND(ISERROR(MATCH("A",'Saisie résultats'!CL24:CR24,0)))),"A",SUM('Saisie résultats'!CL24:CR24))))</f>
      </c>
      <c r="L25" s="38">
        <f>IF(ISBLANK('Liste élèves'!B26),"",IF(OR(COUNTBLANK('Saisie résultats'!CI24:CK24)&gt;0,COUNTBLANK('Saisie résultats'!CS24:CV24)&gt;0),"",IF(NOT(AND(ISERROR(MATCH("A",'Saisie résultats'!CI24:CK24,0)),ISERROR(MATCH("A",'Saisie résultats'!CS24:CV24,0)))),"A",SUM('Saisie résultats'!CI24:CK24,'Saisie résultats'!CS24:CV24))))</f>
      </c>
      <c r="M25" s="38">
        <f>IF(ISBLANK('Liste élèves'!B26),"",IF(OR(COUNTBLANK('Saisie résultats'!BL24:BN24)&gt;0,COUNTBLANK('Saisie résultats'!CW24:CY24)&gt;0),"",IF(NOT(AND(ISERROR(MATCH("A",'Saisie résultats'!BL24:BN24,0)),ISERROR(MATCH("A",'Saisie résultats'!CW24:CY24,0)))),"A",SUM('Saisie résultats'!BL24:BN24,'Saisie résultats'!CW24:CY24))))</f>
      </c>
      <c r="N25" s="22" t="b">
        <f>AND(NOT(ISBLANK('Liste élèves'!B26)),COUNTA('Saisie résultats'!D24:CY24)&lt;&gt;100)</f>
        <v>0</v>
      </c>
      <c r="O25" s="22">
        <f>COUNTBLANK('Saisie résultats'!D24:CY24)</f>
        <v>100</v>
      </c>
      <c r="P25" s="22" t="b">
        <f t="shared" si="1"/>
        <v>1</v>
      </c>
      <c r="Q25" s="22">
        <f>IF(ISBLANK('Liste élèves'!B26),"",IF(OR(ISTEXT(D25),ISTEXT(E25),ISTEXT(F25),ISTEXT(G25),ISTEXT(H25)),"",SUM(D25:H25)))</f>
      </c>
      <c r="R25" s="22">
        <f>IF(ISBLANK('Liste élèves'!B26),"",IF(OR(ISTEXT(I25),ISTEXT(J25),ISTEXT(K25),ISTEXT(L25),ISTEXT(M25)),"",SUM(I25:M25)))</f>
      </c>
      <c r="IS25" s="7"/>
    </row>
    <row r="26" spans="2:253" s="22" customFormat="1" ht="15" customHeight="1">
      <c r="B26" s="36">
        <v>17</v>
      </c>
      <c r="C26" s="37">
        <f>IF(ISBLANK('Liste élèves'!B27),"",('Liste élèves'!B27))</f>
      </c>
      <c r="D26" s="38">
        <f>IF(ISBLANK('Liste élèves'!B27),"",IF(OR(COUNTBLANK('Saisie résultats'!D25:I25)&gt;0,COUNTBLANK('Saisie résultats'!X25:AB25)&gt;0,COUNTBLANK('Saisie résultats'!AD25)&gt;0,COUNTBLANK('Saisie résultats'!BI25:BK25)&gt;0),"",IF(NOT(AND(ISERROR(MATCH("A",'Saisie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résultats'!BI25:BK25))))</f>
      </c>
      <c r="E26" s="38">
        <f>IF(ISBLANK('Liste élèves'!B27),"",IF(OR(COUNTBLANK('Saisie résultats'!M25:R25)&gt;0,COUNTBLANK('Saisie résultats'!AC25)&gt;0,COUNTBLANK('Saisie résultats'!BA25:BC25)&gt;0),"",IF(NOT(AND(ISERROR(MATCH("A",'Saisie résultats'!M25:R25,0)),ISERROR(MATCH("A",'Saisie résultats'!AC25:AC25,0)),ISERROR(MATCH("A",'Saisie résultats'!BA25:BC25,0)))),"A",SUM('Saisie résultats'!M25:R25,'Saisie résultats'!AC25,'Saisie résultats'!BA25:BC25))))</f>
      </c>
      <c r="F26" s="38">
        <f>IF(ISBLANK('Liste élèves'!B27),"",IF(OR(COUNTBLANK('Saisie résultats'!J25:L25)&gt;0,COUNTBLANK('Saisie résultats'!AY25:AZ25)&gt;0,COUNTBLANK('Saisie résultats'!BD25:BH25)&gt;0),"",IF(NOT(AND(ISERROR(MATCH("A",'Saisie résultats'!J25:L25,0)),ISERROR(MATCH("A",'Saisie résultats'!AY25:AZ25,0)),ISERROR(MATCH("A",'Saisie résultats'!BD25:BH25,0)))),"A",SUM('Saisie résultats'!J25:L25,'Saisie résultats'!AY25:AZ25,'Saisie résultats'!BD25:BH25))))</f>
      </c>
      <c r="G26" s="38">
        <f>IF(ISBLANK('Liste élèves'!B27),"",IF(OR(COUNTBLANK('Saisie résultats'!S25:W25)&gt;0,COUNTBLANK('Saisie résultats'!AI25:AK25)&gt;0,COUNTBLANK('Saisie résultats'!AN25:AT25)&gt;0),"",IF(NOT(AND(ISERROR(MATCH("A",'Saisie résultats'!S25:W25,0)),ISERROR(MATCH("A",'Saisie résultats'!AI25:AK25,0)),ISERROR(MATCH("A",'Saisie résultats'!AN25:AT25,0)))),"A",SUM('Saisie résultats'!S25:W25,'Saisie résultats'!AI25:AK25,'Saisie résultats'!AN25:AT25))))</f>
      </c>
      <c r="H26" s="38">
        <f>IF(ISBLANK('Liste élèves'!B27),"",IF(OR(COUNTBLANK('Saisie résultats'!AE25:AH25)&gt;0,COUNTBLANK('Saisie résultats'!AL25:AM25)&gt;0,COUNTBLANK('Saisie résultats'!AV25:AX25)&gt;0),"",IF(NOT(AND(ISERROR(MATCH("A",'Saisie résultats'!AE25:AH25,0)),ISERROR(MATCH("A",'Saisie résultats'!AL25:AM25,0)),ISERROR(MATCH("A",'Saisie résultats'!AV25:AX25,0)))),"A",SUM('Saisie résultats'!AE25:AH25,'Saisie résultats'!AL25:AM25,'Saisie résultats'!AV25:AX25))))</f>
      </c>
      <c r="I26" s="38">
        <f>IF(ISBLANK('Liste élèves'!B27),"",IF(OR(COUNTBLANK('Saisie résultats'!BO25:BS25)&gt;0,COUNTBLANK('Saisie résultats'!BV25:BX25)&gt;0),"",IF(NOT(AND(ISERROR(MATCH("A",'Saisie résultats'!BO25:BS25,0)),ISERROR(MATCH("A",'Saisie résultats'!BV25:BX25,0)))),"A",SUM('Saisie résultats'!BO25:BS25,'Saisie résultats'!BV25:BX25))))</f>
      </c>
      <c r="J26" s="38">
        <f>IF(ISBLANK('Liste élèves'!B27),"",IF(OR(COUNTBLANK('Saisie résultats'!BT25:BU25)&gt;0,COUNTBLANK('Saisie résultats'!BY25:CH25)&gt;0),"",IF(NOT(AND(ISERROR(MATCH("A",'Saisie résultats'!BT25:BU25,0)),ISERROR(MATCH("A",'Saisie résultats'!BY25:CH25,0)))),"A",SUM('Saisie résultats'!BT25:BU25,'Saisie résultats'!BY25:CH25))))</f>
      </c>
      <c r="K26" s="38">
        <f>IF(ISBLANK('Liste élèves'!B27),"",IF(COUNTBLANK('Saisie résultats'!CL25:CR25)&gt;0,"",IF(NOT(AND(ISERROR(MATCH("A",'Saisie résultats'!CL25:CR25,0)))),"A",SUM('Saisie résultats'!CL25:CR25))))</f>
      </c>
      <c r="L26" s="38">
        <f>IF(ISBLANK('Liste élèves'!B27),"",IF(OR(COUNTBLANK('Saisie résultats'!CI25:CK25)&gt;0,COUNTBLANK('Saisie résultats'!CS25:CV25)&gt;0),"",IF(NOT(AND(ISERROR(MATCH("A",'Saisie résultats'!CI25:CK25,0)),ISERROR(MATCH("A",'Saisie résultats'!CS25:CV25,0)))),"A",SUM('Saisie résultats'!CI25:CK25,'Saisie résultats'!CS25:CV25))))</f>
      </c>
      <c r="M26" s="38">
        <f>IF(ISBLANK('Liste élèves'!B27),"",IF(OR(COUNTBLANK('Saisie résultats'!BL25:BN25)&gt;0,COUNTBLANK('Saisie résultats'!CW25:CY25)&gt;0),"",IF(NOT(AND(ISERROR(MATCH("A",'Saisie résultats'!BL25:BN25,0)),ISERROR(MATCH("A",'Saisie résultats'!CW25:CY25,0)))),"A",SUM('Saisie résultats'!BL25:BN25,'Saisie résultats'!CW25:CY25))))</f>
      </c>
      <c r="N26" s="22" t="b">
        <f>AND(NOT(ISBLANK('Liste élèves'!B27)),COUNTA('Saisie résultats'!D25:CY25)&lt;&gt;100)</f>
        <v>0</v>
      </c>
      <c r="O26" s="22">
        <f>COUNTBLANK('Saisie résultats'!D25:CY25)</f>
        <v>100</v>
      </c>
      <c r="P26" s="22" t="b">
        <f t="shared" si="1"/>
        <v>1</v>
      </c>
      <c r="Q26" s="22">
        <f>IF(ISBLANK('Liste élèves'!B27),"",IF(OR(ISTEXT(D26),ISTEXT(E26),ISTEXT(F26),ISTEXT(G26),ISTEXT(H26)),"",SUM(D26:H26)))</f>
      </c>
      <c r="R26" s="22">
        <f>IF(ISBLANK('Liste élèves'!B27),"",IF(OR(ISTEXT(I26),ISTEXT(J26),ISTEXT(K26),ISTEXT(L26),ISTEXT(M26)),"",SUM(I26:M26)))</f>
      </c>
      <c r="S26" s="22" t="b">
        <f>NOT(P10:P159)</f>
        <v>0</v>
      </c>
      <c r="IS26" s="7"/>
    </row>
    <row r="27" spans="2:253" s="22" customFormat="1" ht="15" customHeight="1">
      <c r="B27" s="36">
        <v>18</v>
      </c>
      <c r="C27" s="37">
        <f>IF(ISBLANK('Liste élèves'!B28),"",('Liste élèves'!B28))</f>
      </c>
      <c r="D27" s="38">
        <f>IF(ISBLANK('Liste élèves'!B28),"",IF(OR(COUNTBLANK('Saisie résultats'!D26:I26)&gt;0,COUNTBLANK('Saisie résultats'!X26:AB26)&gt;0,COUNTBLANK('Saisie résultats'!AD26)&gt;0,COUNTBLANK('Saisie résultats'!BI26:BK26)&gt;0),"",IF(NOT(AND(ISERROR(MATCH("A",'Saisie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résultats'!BI26:BK26))))</f>
      </c>
      <c r="E27" s="38">
        <f>IF(ISBLANK('Liste élèves'!B28),"",IF(OR(COUNTBLANK('Saisie résultats'!M26:R26)&gt;0,COUNTBLANK('Saisie résultats'!AC26)&gt;0,COUNTBLANK('Saisie résultats'!BA26:BC26)&gt;0),"",IF(NOT(AND(ISERROR(MATCH("A",'Saisie résultats'!M26:R26,0)),ISERROR(MATCH("A",'Saisie résultats'!AC26:AC26,0)),ISERROR(MATCH("A",'Saisie résultats'!BA26:BC26,0)))),"A",SUM('Saisie résultats'!M26:R26,'Saisie résultats'!AC26,'Saisie résultats'!BA26:BC26))))</f>
      </c>
      <c r="F27" s="38">
        <f>IF(ISBLANK('Liste élèves'!B28),"",IF(OR(COUNTBLANK('Saisie résultats'!J26:L26)&gt;0,COUNTBLANK('Saisie résultats'!AY26:AZ26)&gt;0,COUNTBLANK('Saisie résultats'!BD26:BH26)&gt;0),"",IF(NOT(AND(ISERROR(MATCH("A",'Saisie résultats'!J26:L26,0)),ISERROR(MATCH("A",'Saisie résultats'!AY26:AZ26,0)),ISERROR(MATCH("A",'Saisie résultats'!BD26:BH26,0)))),"A",SUM('Saisie résultats'!J26:L26,'Saisie résultats'!AY26:AZ26,'Saisie résultats'!BD26:BH26))))</f>
      </c>
      <c r="G27" s="38">
        <f>IF(ISBLANK('Liste élèves'!B28),"",IF(OR(COUNTBLANK('Saisie résultats'!S26:W26)&gt;0,COUNTBLANK('Saisie résultats'!AI26:AK26)&gt;0,COUNTBLANK('Saisie résultats'!AN26:AT26)&gt;0),"",IF(NOT(AND(ISERROR(MATCH("A",'Saisie résultats'!S26:W26,0)),ISERROR(MATCH("A",'Saisie résultats'!AI26:AK26,0)),ISERROR(MATCH("A",'Saisie résultats'!AN26:AT26,0)))),"A",SUM('Saisie résultats'!S26:W26,'Saisie résultats'!AI26:AK26,'Saisie résultats'!AN26:AT26))))</f>
      </c>
      <c r="H27" s="38">
        <f>IF(ISBLANK('Liste élèves'!B28),"",IF(OR(COUNTBLANK('Saisie résultats'!AE26:AH26)&gt;0,COUNTBLANK('Saisie résultats'!AL26:AM26)&gt;0,COUNTBLANK('Saisie résultats'!AV26:AX26)&gt;0),"",IF(NOT(AND(ISERROR(MATCH("A",'Saisie résultats'!AE26:AH26,0)),ISERROR(MATCH("A",'Saisie résultats'!AL26:AM26,0)),ISERROR(MATCH("A",'Saisie résultats'!AV26:AX26,0)))),"A",SUM('Saisie résultats'!AE26:AH26,'Saisie résultats'!AL26:AM26,'Saisie résultats'!AV26:AX26))))</f>
      </c>
      <c r="I27" s="38">
        <f>IF(ISBLANK('Liste élèves'!B28),"",IF(OR(COUNTBLANK('Saisie résultats'!BO26:BS26)&gt;0,COUNTBLANK('Saisie résultats'!BV26:BX26)&gt;0),"",IF(NOT(AND(ISERROR(MATCH("A",'Saisie résultats'!BO26:BS26,0)),ISERROR(MATCH("A",'Saisie résultats'!BV26:BX26,0)))),"A",SUM('Saisie résultats'!BO26:BS26,'Saisie résultats'!BV26:BX26))))</f>
      </c>
      <c r="J27" s="38">
        <f>IF(ISBLANK('Liste élèves'!B28),"",IF(OR(COUNTBLANK('Saisie résultats'!BT26:BU26)&gt;0,COUNTBLANK('Saisie résultats'!BY26:CH26)&gt;0),"",IF(NOT(AND(ISERROR(MATCH("A",'Saisie résultats'!BT26:BU26,0)),ISERROR(MATCH("A",'Saisie résultats'!BY26:CH26,0)))),"A",SUM('Saisie résultats'!BT26:BU26,'Saisie résultats'!BY26:CH26))))</f>
      </c>
      <c r="K27" s="38">
        <f>IF(ISBLANK('Liste élèves'!B28),"",IF(COUNTBLANK('Saisie résultats'!CL26:CR26)&gt;0,"",IF(NOT(AND(ISERROR(MATCH("A",'Saisie résultats'!CL26:CR26,0)))),"A",SUM('Saisie résultats'!CL26:CR26))))</f>
      </c>
      <c r="L27" s="38">
        <f>IF(ISBLANK('Liste élèves'!B28),"",IF(OR(COUNTBLANK('Saisie résultats'!CI26:CK26)&gt;0,COUNTBLANK('Saisie résultats'!CS26:CV26)&gt;0),"",IF(NOT(AND(ISERROR(MATCH("A",'Saisie résultats'!CI26:CK26,0)),ISERROR(MATCH("A",'Saisie résultats'!CS26:CV26,0)))),"A",SUM('Saisie résultats'!CI26:CK26,'Saisie résultats'!CS26:CV26))))</f>
      </c>
      <c r="M27" s="38">
        <f>IF(ISBLANK('Liste élèves'!B28),"",IF(OR(COUNTBLANK('Saisie résultats'!BL26:BN26)&gt;0,COUNTBLANK('Saisie résultats'!CW26:CY26)&gt;0),"",IF(NOT(AND(ISERROR(MATCH("A",'Saisie résultats'!BL26:BN26,0)),ISERROR(MATCH("A",'Saisie résultats'!CW26:CY26,0)))),"A",SUM('Saisie résultats'!BL26:BN26,'Saisie résultats'!CW26:CY26))))</f>
      </c>
      <c r="N27" s="22" t="b">
        <f>AND(NOT(ISBLANK('Liste élèves'!B28)),COUNTA('Saisie résultats'!D26:CY26)&lt;&gt;100)</f>
        <v>0</v>
      </c>
      <c r="O27" s="22">
        <f>COUNTBLANK('Saisie résultats'!D26:CY26)</f>
        <v>100</v>
      </c>
      <c r="P27" s="22" t="b">
        <f t="shared" si="1"/>
        <v>1</v>
      </c>
      <c r="Q27" s="22">
        <f>IF(ISBLANK('Liste élèves'!B28),"",IF(OR(ISTEXT(D27),ISTEXT(E27),ISTEXT(F27),ISTEXT(G27),ISTEXT(H27)),"",SUM(D27:H27)))</f>
      </c>
      <c r="R27" s="22">
        <f>IF(ISBLANK('Liste élèves'!B28),"",IF(OR(ISTEXT(I27),ISTEXT(J27),ISTEXT(K27),ISTEXT(L27),ISTEXT(M27)),"",SUM(I27:M27)))</f>
      </c>
      <c r="IS27" s="7"/>
    </row>
    <row r="28" spans="2:253" s="22" customFormat="1" ht="15" customHeight="1">
      <c r="B28" s="36">
        <v>19</v>
      </c>
      <c r="C28" s="37">
        <f>IF(ISBLANK('Liste élèves'!B29),"",('Liste élèves'!B29))</f>
      </c>
      <c r="D28" s="38">
        <f>IF(ISBLANK('Liste élèves'!B29),"",IF(OR(COUNTBLANK('Saisie résultats'!D27:I27)&gt;0,COUNTBLANK('Saisie résultats'!X27:AB27)&gt;0,COUNTBLANK('Saisie résultats'!AD27)&gt;0,COUNTBLANK('Saisie résultats'!BI27:BK27)&gt;0),"",IF(NOT(AND(ISERROR(MATCH("A",'Saisie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résultats'!BI27:BK27))))</f>
      </c>
      <c r="E28" s="38">
        <f>IF(ISBLANK('Liste élèves'!B29),"",IF(OR(COUNTBLANK('Saisie résultats'!M27:R27)&gt;0,COUNTBLANK('Saisie résultats'!AC27)&gt;0,COUNTBLANK('Saisie résultats'!BA27:BC27)&gt;0),"",IF(NOT(AND(ISERROR(MATCH("A",'Saisie résultats'!M27:R27,0)),ISERROR(MATCH("A",'Saisie résultats'!AC27:AC27,0)),ISERROR(MATCH("A",'Saisie résultats'!BA27:BC27,0)))),"A",SUM('Saisie résultats'!M27:R27,'Saisie résultats'!AC27,'Saisie résultats'!BA27:BC27))))</f>
      </c>
      <c r="F28" s="38">
        <f>IF(ISBLANK('Liste élèves'!B29),"",IF(OR(COUNTBLANK('Saisie résultats'!J27:L27)&gt;0,COUNTBLANK('Saisie résultats'!AY27:AZ27)&gt;0,COUNTBLANK('Saisie résultats'!BD27:BH27)&gt;0),"",IF(NOT(AND(ISERROR(MATCH("A",'Saisie résultats'!J27:L27,0)),ISERROR(MATCH("A",'Saisie résultats'!AY27:AZ27,0)),ISERROR(MATCH("A",'Saisie résultats'!BD27:BH27,0)))),"A",SUM('Saisie résultats'!J27:L27,'Saisie résultats'!AY27:AZ27,'Saisie résultats'!BD27:BH27))))</f>
      </c>
      <c r="G28" s="38">
        <f>IF(ISBLANK('Liste élèves'!B29),"",IF(OR(COUNTBLANK('Saisie résultats'!S27:W27)&gt;0,COUNTBLANK('Saisie résultats'!AI27:AK27)&gt;0,COUNTBLANK('Saisie résultats'!AN27:AT27)&gt;0),"",IF(NOT(AND(ISERROR(MATCH("A",'Saisie résultats'!S27:W27,0)),ISERROR(MATCH("A",'Saisie résultats'!AI27:AK27,0)),ISERROR(MATCH("A",'Saisie résultats'!AN27:AT27,0)))),"A",SUM('Saisie résultats'!S27:W27,'Saisie résultats'!AI27:AK27,'Saisie résultats'!AN27:AT27))))</f>
      </c>
      <c r="H28" s="38">
        <f>IF(ISBLANK('Liste élèves'!B29),"",IF(OR(COUNTBLANK('Saisie résultats'!AE27:AH27)&gt;0,COUNTBLANK('Saisie résultats'!AL27:AM27)&gt;0,COUNTBLANK('Saisie résultats'!AV27:AX27)&gt;0),"",IF(NOT(AND(ISERROR(MATCH("A",'Saisie résultats'!AE27:AH27,0)),ISERROR(MATCH("A",'Saisie résultats'!AL27:AM27,0)),ISERROR(MATCH("A",'Saisie résultats'!AV27:AX27,0)))),"A",SUM('Saisie résultats'!AE27:AH27,'Saisie résultats'!AL27:AM27,'Saisie résultats'!AV27:AX27))))</f>
      </c>
      <c r="I28" s="38">
        <f>IF(ISBLANK('Liste élèves'!B29),"",IF(OR(COUNTBLANK('Saisie résultats'!BO27:BS27)&gt;0,COUNTBLANK('Saisie résultats'!BV27:BX27)&gt;0),"",IF(NOT(AND(ISERROR(MATCH("A",'Saisie résultats'!BO27:BS27,0)),ISERROR(MATCH("A",'Saisie résultats'!BV27:BX27,0)))),"A",SUM('Saisie résultats'!BO27:BS27,'Saisie résultats'!BV27:BX27))))</f>
      </c>
      <c r="J28" s="38">
        <f>IF(ISBLANK('Liste élèves'!B29),"",IF(OR(COUNTBLANK('Saisie résultats'!BT27:BU27)&gt;0,COUNTBLANK('Saisie résultats'!BY27:CH27)&gt;0),"",IF(NOT(AND(ISERROR(MATCH("A",'Saisie résultats'!BT27:BU27,0)),ISERROR(MATCH("A",'Saisie résultats'!BY27:CH27,0)))),"A",SUM('Saisie résultats'!BT27:BU27,'Saisie résultats'!BY27:CH27))))</f>
      </c>
      <c r="K28" s="38">
        <f>IF(ISBLANK('Liste élèves'!B29),"",IF(COUNTBLANK('Saisie résultats'!CL27:CR27)&gt;0,"",IF(NOT(AND(ISERROR(MATCH("A",'Saisie résultats'!CL27:CR27,0)))),"A",SUM('Saisie résultats'!CL27:CR27))))</f>
      </c>
      <c r="L28" s="38">
        <f>IF(ISBLANK('Liste élèves'!B29),"",IF(OR(COUNTBLANK('Saisie résultats'!CI27:CK27)&gt;0,COUNTBLANK('Saisie résultats'!CS27:CV27)&gt;0),"",IF(NOT(AND(ISERROR(MATCH("A",'Saisie résultats'!CI27:CK27,0)),ISERROR(MATCH("A",'Saisie résultats'!CS27:CV27,0)))),"A",SUM('Saisie résultats'!CI27:CK27,'Saisie résultats'!CS27:CV27))))</f>
      </c>
      <c r="M28" s="38">
        <f>IF(ISBLANK('Liste élèves'!B29),"",IF(OR(COUNTBLANK('Saisie résultats'!BL27:BN27)&gt;0,COUNTBLANK('Saisie résultats'!CW27:CY27)&gt;0),"",IF(NOT(AND(ISERROR(MATCH("A",'Saisie résultats'!BL27:BN27,0)),ISERROR(MATCH("A",'Saisie résultats'!CW27:CY27,0)))),"A",SUM('Saisie résultats'!BL27:BN27,'Saisie résultats'!CW27:CY27))))</f>
      </c>
      <c r="N28" s="22" t="b">
        <f>AND(NOT(ISBLANK('Liste élèves'!B29)),COUNTA('Saisie résultats'!D27:CY27)&lt;&gt;100)</f>
        <v>0</v>
      </c>
      <c r="O28" s="22">
        <f>COUNTBLANK('Saisie résultats'!D27:CY27)</f>
        <v>100</v>
      </c>
      <c r="P28" s="22" t="b">
        <f t="shared" si="1"/>
        <v>1</v>
      </c>
      <c r="Q28" s="22">
        <f>IF(ISBLANK('Liste élèves'!B29),"",IF(OR(ISTEXT(D28),ISTEXT(E28),ISTEXT(F28),ISTEXT(G28),ISTEXT(H28)),"",SUM(D28:H28)))</f>
      </c>
      <c r="R28" s="22">
        <f>IF(ISBLANK('Liste élèves'!B29),"",IF(OR(ISTEXT(I28),ISTEXT(J28),ISTEXT(K28),ISTEXT(L28),ISTEXT(M28)),"",SUM(I28:M28)))</f>
      </c>
      <c r="IS28" s="7"/>
    </row>
    <row r="29" spans="2:253" s="22" customFormat="1" ht="15" customHeight="1">
      <c r="B29" s="36">
        <v>20</v>
      </c>
      <c r="C29" s="37">
        <f>IF(ISBLANK('Liste élèves'!B30),"",('Liste élèves'!B30))</f>
      </c>
      <c r="D29" s="38">
        <f>IF(ISBLANK('Liste élèves'!B30),"",IF(OR(COUNTBLANK('Saisie résultats'!D28:I28)&gt;0,COUNTBLANK('Saisie résultats'!X28:AB28)&gt;0,COUNTBLANK('Saisie résultats'!AD28)&gt;0,COUNTBLANK('Saisie résultats'!BI28:BK28)&gt;0),"",IF(NOT(AND(ISERROR(MATCH("A",'Saisie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résultats'!BI28:BK28))))</f>
      </c>
      <c r="E29" s="38">
        <f>IF(ISBLANK('Liste élèves'!B30),"",IF(OR(COUNTBLANK('Saisie résultats'!M28:R28)&gt;0,COUNTBLANK('Saisie résultats'!AC28)&gt;0,COUNTBLANK('Saisie résultats'!BA28:BC28)&gt;0),"",IF(NOT(AND(ISERROR(MATCH("A",'Saisie résultats'!M28:R28,0)),ISERROR(MATCH("A",'Saisie résultats'!AC28:AC28,0)),ISERROR(MATCH("A",'Saisie résultats'!BA28:BC28,0)))),"A",SUM('Saisie résultats'!M28:R28,'Saisie résultats'!AC28,'Saisie résultats'!BA28:BC28))))</f>
      </c>
      <c r="F29" s="38">
        <f>IF(ISBLANK('Liste élèves'!B30),"",IF(OR(COUNTBLANK('Saisie résultats'!J28:L28)&gt;0,COUNTBLANK('Saisie résultats'!AY28:AZ28)&gt;0,COUNTBLANK('Saisie résultats'!BD28:BH28)&gt;0),"",IF(NOT(AND(ISERROR(MATCH("A",'Saisie résultats'!J28:L28,0)),ISERROR(MATCH("A",'Saisie résultats'!AY28:AZ28,0)),ISERROR(MATCH("A",'Saisie résultats'!BD28:BH28,0)))),"A",SUM('Saisie résultats'!J28:L28,'Saisie résultats'!AY28:AZ28,'Saisie résultats'!BD28:BH28))))</f>
      </c>
      <c r="G29" s="38">
        <f>IF(ISBLANK('Liste élèves'!B30),"",IF(OR(COUNTBLANK('Saisie résultats'!S28:W28)&gt;0,COUNTBLANK('Saisie résultats'!AI28:AK28)&gt;0,COUNTBLANK('Saisie résultats'!AN28:AT28)&gt;0),"",IF(NOT(AND(ISERROR(MATCH("A",'Saisie résultats'!S28:W28,0)),ISERROR(MATCH("A",'Saisie résultats'!AI28:AK28,0)),ISERROR(MATCH("A",'Saisie résultats'!AN28:AT28,0)))),"A",SUM('Saisie résultats'!S28:W28,'Saisie résultats'!AI28:AK28,'Saisie résultats'!AN28:AT28))))</f>
      </c>
      <c r="H29" s="38">
        <f>IF(ISBLANK('Liste élèves'!B30),"",IF(OR(COUNTBLANK('Saisie résultats'!AE28:AH28)&gt;0,COUNTBLANK('Saisie résultats'!AL28:AM28)&gt;0,COUNTBLANK('Saisie résultats'!AV28:AX28)&gt;0),"",IF(NOT(AND(ISERROR(MATCH("A",'Saisie résultats'!AE28:AH28,0)),ISERROR(MATCH("A",'Saisie résultats'!AL28:AM28,0)),ISERROR(MATCH("A",'Saisie résultats'!AV28:AX28,0)))),"A",SUM('Saisie résultats'!AE28:AH28,'Saisie résultats'!AL28:AM28,'Saisie résultats'!AV28:AX28))))</f>
      </c>
      <c r="I29" s="38">
        <f>IF(ISBLANK('Liste élèves'!B30),"",IF(OR(COUNTBLANK('Saisie résultats'!BO28:BS28)&gt;0,COUNTBLANK('Saisie résultats'!BV28:BX28)&gt;0),"",IF(NOT(AND(ISERROR(MATCH("A",'Saisie résultats'!BO28:BS28,0)),ISERROR(MATCH("A",'Saisie résultats'!BV28:BX28,0)))),"A",SUM('Saisie résultats'!BO28:BS28,'Saisie résultats'!BV28:BX28))))</f>
      </c>
      <c r="J29" s="38">
        <f>IF(ISBLANK('Liste élèves'!B30),"",IF(OR(COUNTBLANK('Saisie résultats'!BT28:BU28)&gt;0,COUNTBLANK('Saisie résultats'!BY28:CH28)&gt;0),"",IF(NOT(AND(ISERROR(MATCH("A",'Saisie résultats'!BT28:BU28,0)),ISERROR(MATCH("A",'Saisie résultats'!BY28:CH28,0)))),"A",SUM('Saisie résultats'!BT28:BU28,'Saisie résultats'!BY28:CH28))))</f>
      </c>
      <c r="K29" s="38">
        <f>IF(ISBLANK('Liste élèves'!B30),"",IF(COUNTBLANK('Saisie résultats'!CL28:CR28)&gt;0,"",IF(NOT(AND(ISERROR(MATCH("A",'Saisie résultats'!CL28:CR28,0)))),"A",SUM('Saisie résultats'!CL28:CR28))))</f>
      </c>
      <c r="L29" s="38">
        <f>IF(ISBLANK('Liste élèves'!B30),"",IF(OR(COUNTBLANK('Saisie résultats'!CI28:CK28)&gt;0,COUNTBLANK('Saisie résultats'!CS28:CV28)&gt;0),"",IF(NOT(AND(ISERROR(MATCH("A",'Saisie résultats'!CI28:CK28,0)),ISERROR(MATCH("A",'Saisie résultats'!CS28:CV28,0)))),"A",SUM('Saisie résultats'!CI28:CK28,'Saisie résultats'!CS28:CV28))))</f>
      </c>
      <c r="M29" s="38">
        <f>IF(ISBLANK('Liste élèves'!B30),"",IF(OR(COUNTBLANK('Saisie résultats'!BL28:BN28)&gt;0,COUNTBLANK('Saisie résultats'!CW28:CY28)&gt;0),"",IF(NOT(AND(ISERROR(MATCH("A",'Saisie résultats'!BL28:BN28,0)),ISERROR(MATCH("A",'Saisie résultats'!CW28:CY28,0)))),"A",SUM('Saisie résultats'!BL28:BN28,'Saisie résultats'!CW28:CY28))))</f>
      </c>
      <c r="N29" s="22" t="b">
        <f>AND(NOT(ISBLANK('Liste élèves'!B30)),COUNTA('Saisie résultats'!D28:CY28)&lt;&gt;100)</f>
        <v>0</v>
      </c>
      <c r="O29" s="22">
        <f>COUNTBLANK('Saisie résultats'!D28:CY28)</f>
        <v>100</v>
      </c>
      <c r="P29" s="22" t="b">
        <f t="shared" si="1"/>
        <v>1</v>
      </c>
      <c r="Q29" s="22">
        <f>IF(ISBLANK('Liste élèves'!B30),"",IF(OR(ISTEXT(D29),ISTEXT(E29),ISTEXT(F29),ISTEXT(G29),ISTEXT(H29)),"",SUM(D29:H29)))</f>
      </c>
      <c r="R29" s="22">
        <f>IF(ISBLANK('Liste élèves'!B30),"",IF(OR(ISTEXT(I29),ISTEXT(J29),ISTEXT(K29),ISTEXT(L29),ISTEXT(M29)),"",SUM(I29:M29)))</f>
      </c>
      <c r="IS29" s="7"/>
    </row>
    <row r="30" spans="2:253" s="22" customFormat="1" ht="15" customHeight="1">
      <c r="B30" s="36">
        <v>21</v>
      </c>
      <c r="C30" s="37">
        <f>IF(ISBLANK('Liste élèves'!B31),"",('Liste élèves'!B31))</f>
      </c>
      <c r="D30" s="38">
        <f>IF(ISBLANK('Liste élèves'!B31),"",IF(OR(COUNTBLANK('Saisie résultats'!D29:I29)&gt;0,COUNTBLANK('Saisie résultats'!X29:AB29)&gt;0,COUNTBLANK('Saisie résultats'!AD29)&gt;0,COUNTBLANK('Saisie résultats'!BI29:BK29)&gt;0),"",IF(NOT(AND(ISERROR(MATCH("A",'Saisie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résultats'!BI29:BK29))))</f>
      </c>
      <c r="E30" s="38">
        <f>IF(ISBLANK('Liste élèves'!B31),"",IF(OR(COUNTBLANK('Saisie résultats'!M29:R29)&gt;0,COUNTBLANK('Saisie résultats'!AC29)&gt;0,COUNTBLANK('Saisie résultats'!BA29:BC29)&gt;0),"",IF(NOT(AND(ISERROR(MATCH("A",'Saisie résultats'!M29:R29,0)),ISERROR(MATCH("A",'Saisie résultats'!AC29:AC29,0)),ISERROR(MATCH("A",'Saisie résultats'!BA29:BC29,0)))),"A",SUM('Saisie résultats'!M29:R29,'Saisie résultats'!AC29,'Saisie résultats'!BA29:BC29))))</f>
      </c>
      <c r="F30" s="38">
        <f>IF(ISBLANK('Liste élèves'!B31),"",IF(OR(COUNTBLANK('Saisie résultats'!J29:L29)&gt;0,COUNTBLANK('Saisie résultats'!AY29:AZ29)&gt;0,COUNTBLANK('Saisie résultats'!BD29:BH29)&gt;0),"",IF(NOT(AND(ISERROR(MATCH("A",'Saisie résultats'!J29:L29,0)),ISERROR(MATCH("A",'Saisie résultats'!AY29:AZ29,0)),ISERROR(MATCH("A",'Saisie résultats'!BD29:BH29,0)))),"A",SUM('Saisie résultats'!J29:L29,'Saisie résultats'!AY29:AZ29,'Saisie résultats'!BD29:BH29))))</f>
      </c>
      <c r="G30" s="38">
        <f>IF(ISBLANK('Liste élèves'!B31),"",IF(OR(COUNTBLANK('Saisie résultats'!S29:W29)&gt;0,COUNTBLANK('Saisie résultats'!AI29:AK29)&gt;0,COUNTBLANK('Saisie résultats'!AN29:AT29)&gt;0),"",IF(NOT(AND(ISERROR(MATCH("A",'Saisie résultats'!S29:W29,0)),ISERROR(MATCH("A",'Saisie résultats'!AI29:AK29,0)),ISERROR(MATCH("A",'Saisie résultats'!AN29:AT29,0)))),"A",SUM('Saisie résultats'!S29:W29,'Saisie résultats'!AI29:AK29,'Saisie résultats'!AN29:AT29))))</f>
      </c>
      <c r="H30" s="38">
        <f>IF(ISBLANK('Liste élèves'!B31),"",IF(OR(COUNTBLANK('Saisie résultats'!AE29:AH29)&gt;0,COUNTBLANK('Saisie résultats'!AL29:AM29)&gt;0,COUNTBLANK('Saisie résultats'!AV29:AX29)&gt;0),"",IF(NOT(AND(ISERROR(MATCH("A",'Saisie résultats'!AE29:AH29,0)),ISERROR(MATCH("A",'Saisie résultats'!AL29:AM29,0)),ISERROR(MATCH("A",'Saisie résultats'!AV29:AX29,0)))),"A",SUM('Saisie résultats'!AE29:AH29,'Saisie résultats'!AL29:AM29,'Saisie résultats'!AV29:AX29))))</f>
      </c>
      <c r="I30" s="38">
        <f>IF(ISBLANK('Liste élèves'!B31),"",IF(OR(COUNTBLANK('Saisie résultats'!BO29:BS29)&gt;0,COUNTBLANK('Saisie résultats'!BV29:BX29)&gt;0),"",IF(NOT(AND(ISERROR(MATCH("A",'Saisie résultats'!BO29:BS29,0)),ISERROR(MATCH("A",'Saisie résultats'!BV29:BX29,0)))),"A",SUM('Saisie résultats'!BO29:BS29,'Saisie résultats'!BV29:BX29))))</f>
      </c>
      <c r="J30" s="38">
        <f>IF(ISBLANK('Liste élèves'!B31),"",IF(OR(COUNTBLANK('Saisie résultats'!BT29:BU29)&gt;0,COUNTBLANK('Saisie résultats'!BY29:CH29)&gt;0),"",IF(NOT(AND(ISERROR(MATCH("A",'Saisie résultats'!BT29:BU29,0)),ISERROR(MATCH("A",'Saisie résultats'!BY29:CH29,0)))),"A",SUM('Saisie résultats'!BT29:BU29,'Saisie résultats'!BY29:CH29))))</f>
      </c>
      <c r="K30" s="38">
        <f>IF(ISBLANK('Liste élèves'!B31),"",IF(COUNTBLANK('Saisie résultats'!CL29:CR29)&gt;0,"",IF(NOT(AND(ISERROR(MATCH("A",'Saisie résultats'!CL29:CR29,0)))),"A",SUM('Saisie résultats'!CL29:CR29))))</f>
      </c>
      <c r="L30" s="38">
        <f>IF(ISBLANK('Liste élèves'!B31),"",IF(OR(COUNTBLANK('Saisie résultats'!CI29:CK29)&gt;0,COUNTBLANK('Saisie résultats'!CS29:CV29)&gt;0),"",IF(NOT(AND(ISERROR(MATCH("A",'Saisie résultats'!CI29:CK29,0)),ISERROR(MATCH("A",'Saisie résultats'!CS29:CV29,0)))),"A",SUM('Saisie résultats'!CI29:CK29,'Saisie résultats'!CS29:CV29))))</f>
      </c>
      <c r="M30" s="38">
        <f>IF(ISBLANK('Liste élèves'!B31),"",IF(OR(COUNTBLANK('Saisie résultats'!BL29:BN29)&gt;0,COUNTBLANK('Saisie résultats'!CW29:CY29)&gt;0),"",IF(NOT(AND(ISERROR(MATCH("A",'Saisie résultats'!BL29:BN29,0)),ISERROR(MATCH("A",'Saisie résultats'!CW29:CY29,0)))),"A",SUM('Saisie résultats'!BL29:BN29,'Saisie résultats'!CW29:CY29))))</f>
      </c>
      <c r="N30" s="22" t="b">
        <f>AND(NOT(ISBLANK('Liste élèves'!B31)),COUNTA('Saisie résultats'!D29:CY29)&lt;&gt;100)</f>
        <v>0</v>
      </c>
      <c r="O30" s="22">
        <f>COUNTBLANK('Saisie résultats'!D29:CY29)</f>
        <v>100</v>
      </c>
      <c r="P30" s="22" t="b">
        <f t="shared" si="1"/>
        <v>1</v>
      </c>
      <c r="Q30" s="22">
        <f>IF(ISBLANK('Liste élèves'!B31),"",IF(OR(ISTEXT(D30),ISTEXT(E30),ISTEXT(F30),ISTEXT(G30),ISTEXT(H30)),"",SUM(D30:H30)))</f>
      </c>
      <c r="R30" s="22">
        <f>IF(ISBLANK('Liste élèves'!B31),"",IF(OR(ISTEXT(I30),ISTEXT(J30),ISTEXT(K30),ISTEXT(L30),ISTEXT(M30)),"",SUM(I30:M30)))</f>
      </c>
      <c r="IS30" s="7"/>
    </row>
    <row r="31" spans="2:253" s="22" customFormat="1" ht="15" customHeight="1">
      <c r="B31" s="36">
        <v>22</v>
      </c>
      <c r="C31" s="37">
        <f>IF(ISBLANK('Liste élèves'!B32),"",('Liste élèves'!B32))</f>
      </c>
      <c r="D31" s="38">
        <f>IF(ISBLANK('Liste élèves'!B32),"",IF(OR(COUNTBLANK('Saisie résultats'!D30:I30)&gt;0,COUNTBLANK('Saisie résultats'!X30:AB30)&gt;0,COUNTBLANK('Saisie résultats'!AD30)&gt;0,COUNTBLANK('Saisie résultats'!BI30:BK30)&gt;0),"",IF(NOT(AND(ISERROR(MATCH("A",'Saisie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résultats'!BI30:BK30))))</f>
      </c>
      <c r="E31" s="38">
        <f>IF(ISBLANK('Liste élèves'!B32),"",IF(OR(COUNTBLANK('Saisie résultats'!M30:R30)&gt;0,COUNTBLANK('Saisie résultats'!AC30)&gt;0,COUNTBLANK('Saisie résultats'!BA30:BC30)&gt;0),"",IF(NOT(AND(ISERROR(MATCH("A",'Saisie résultats'!M30:R30,0)),ISERROR(MATCH("A",'Saisie résultats'!AC30:AC30,0)),ISERROR(MATCH("A",'Saisie résultats'!BA30:BC30,0)))),"A",SUM('Saisie résultats'!M30:R30,'Saisie résultats'!AC30,'Saisie résultats'!BA30:BC30))))</f>
      </c>
      <c r="F31" s="38">
        <f>IF(ISBLANK('Liste élèves'!B32),"",IF(OR(COUNTBLANK('Saisie résultats'!J30:L30)&gt;0,COUNTBLANK('Saisie résultats'!AY30:AZ30)&gt;0,COUNTBLANK('Saisie résultats'!BD30:BH30)&gt;0),"",IF(NOT(AND(ISERROR(MATCH("A",'Saisie résultats'!J30:L30,0)),ISERROR(MATCH("A",'Saisie résultats'!AY30:AZ30,0)),ISERROR(MATCH("A",'Saisie résultats'!BD30:BH30,0)))),"A",SUM('Saisie résultats'!J30:L30,'Saisie résultats'!AY30:AZ30,'Saisie résultats'!BD30:BH30))))</f>
      </c>
      <c r="G31" s="38">
        <f>IF(ISBLANK('Liste élèves'!B32),"",IF(OR(COUNTBLANK('Saisie résultats'!S30:W30)&gt;0,COUNTBLANK('Saisie résultats'!AI30:AK30)&gt;0,COUNTBLANK('Saisie résultats'!AN30:AT30)&gt;0),"",IF(NOT(AND(ISERROR(MATCH("A",'Saisie résultats'!S30:W30,0)),ISERROR(MATCH("A",'Saisie résultats'!AI30:AK30,0)),ISERROR(MATCH("A",'Saisie résultats'!AN30:AT30,0)))),"A",SUM('Saisie résultats'!S30:W30,'Saisie résultats'!AI30:AK30,'Saisie résultats'!AN30:AT30))))</f>
      </c>
      <c r="H31" s="38">
        <f>IF(ISBLANK('Liste élèves'!B32),"",IF(OR(COUNTBLANK('Saisie résultats'!AE30:AH30)&gt;0,COUNTBLANK('Saisie résultats'!AL30:AM30)&gt;0,COUNTBLANK('Saisie résultats'!AV30:AX30)&gt;0),"",IF(NOT(AND(ISERROR(MATCH("A",'Saisie résultats'!AE30:AH30,0)),ISERROR(MATCH("A",'Saisie résultats'!AL30:AM30,0)),ISERROR(MATCH("A",'Saisie résultats'!AV30:AX30,0)))),"A",SUM('Saisie résultats'!AE30:AH30,'Saisie résultats'!AL30:AM30,'Saisie résultats'!AV30:AX30))))</f>
      </c>
      <c r="I31" s="38">
        <f>IF(ISBLANK('Liste élèves'!B32),"",IF(OR(COUNTBLANK('Saisie résultats'!BO30:BS30)&gt;0,COUNTBLANK('Saisie résultats'!BV30:BX30)&gt;0),"",IF(NOT(AND(ISERROR(MATCH("A",'Saisie résultats'!BO30:BS30,0)),ISERROR(MATCH("A",'Saisie résultats'!BV30:BX30,0)))),"A",SUM('Saisie résultats'!BO30:BS30,'Saisie résultats'!BV30:BX30))))</f>
      </c>
      <c r="J31" s="38">
        <f>IF(ISBLANK('Liste élèves'!B32),"",IF(OR(COUNTBLANK('Saisie résultats'!BT30:BU30)&gt;0,COUNTBLANK('Saisie résultats'!BY30:CH30)&gt;0),"",IF(NOT(AND(ISERROR(MATCH("A",'Saisie résultats'!BT30:BU30,0)),ISERROR(MATCH("A",'Saisie résultats'!BY30:CH30,0)))),"A",SUM('Saisie résultats'!BT30:BU30,'Saisie résultats'!BY30:CH30))))</f>
      </c>
      <c r="K31" s="38">
        <f>IF(ISBLANK('Liste élèves'!B32),"",IF(COUNTBLANK('Saisie résultats'!CL30:CR30)&gt;0,"",IF(NOT(AND(ISERROR(MATCH("A",'Saisie résultats'!CL30:CR30,0)))),"A",SUM('Saisie résultats'!CL30:CR30))))</f>
      </c>
      <c r="L31" s="38">
        <f>IF(ISBLANK('Liste élèves'!B32),"",IF(OR(COUNTBLANK('Saisie résultats'!CI30:CK30)&gt;0,COUNTBLANK('Saisie résultats'!CS30:CV30)&gt;0),"",IF(NOT(AND(ISERROR(MATCH("A",'Saisie résultats'!CI30:CK30,0)),ISERROR(MATCH("A",'Saisie résultats'!CS30:CV30,0)))),"A",SUM('Saisie résultats'!CI30:CK30,'Saisie résultats'!CS30:CV30))))</f>
      </c>
      <c r="M31" s="38">
        <f>IF(ISBLANK('Liste élèves'!B32),"",IF(OR(COUNTBLANK('Saisie résultats'!BL30:BN30)&gt;0,COUNTBLANK('Saisie résultats'!CW30:CY30)&gt;0),"",IF(NOT(AND(ISERROR(MATCH("A",'Saisie résultats'!BL30:BN30,0)),ISERROR(MATCH("A",'Saisie résultats'!CW30:CY30,0)))),"A",SUM('Saisie résultats'!BL30:BN30,'Saisie résultats'!CW30:CY30))))</f>
      </c>
      <c r="N31" s="22" t="b">
        <f>AND(NOT(ISBLANK('Liste élèves'!B32)),COUNTA('Saisie résultats'!D30:CY30)&lt;&gt;100)</f>
        <v>0</v>
      </c>
      <c r="O31" s="22">
        <f>COUNTBLANK('Saisie résultats'!D30:CY30)</f>
        <v>100</v>
      </c>
      <c r="P31" s="22" t="b">
        <f t="shared" si="1"/>
        <v>1</v>
      </c>
      <c r="Q31" s="22">
        <f>IF(ISBLANK('Liste élèves'!B32),"",IF(OR(ISTEXT(D31),ISTEXT(E31),ISTEXT(F31),ISTEXT(G31),ISTEXT(H31)),"",SUM(D31:H31)))</f>
      </c>
      <c r="R31" s="22">
        <f>IF(ISBLANK('Liste élèves'!B32),"",IF(OR(ISTEXT(I31),ISTEXT(J31),ISTEXT(K31),ISTEXT(L31),ISTEXT(M31)),"",SUM(I31:M31)))</f>
      </c>
      <c r="IS31" s="7"/>
    </row>
    <row r="32" spans="2:253" s="22" customFormat="1" ht="15" customHeight="1">
      <c r="B32" s="36">
        <v>23</v>
      </c>
      <c r="C32" s="37">
        <f>IF(ISBLANK('Liste élèves'!B33),"",('Liste élèves'!B33))</f>
      </c>
      <c r="D32" s="38">
        <f>IF(ISBLANK('Liste élèves'!B33),"",IF(OR(COUNTBLANK('Saisie résultats'!D31:I31)&gt;0,COUNTBLANK('Saisie résultats'!X31:AB31)&gt;0,COUNTBLANK('Saisie résultats'!AD31)&gt;0,COUNTBLANK('Saisie résultats'!BI31:BK31)&gt;0),"",IF(NOT(AND(ISERROR(MATCH("A",'Saisie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résultats'!BI31:BK31))))</f>
      </c>
      <c r="E32" s="38">
        <f>IF(ISBLANK('Liste élèves'!B33),"",IF(OR(COUNTBLANK('Saisie résultats'!M31:R31)&gt;0,COUNTBLANK('Saisie résultats'!AC31)&gt;0,COUNTBLANK('Saisie résultats'!BA31:BC31)&gt;0),"",IF(NOT(AND(ISERROR(MATCH("A",'Saisie résultats'!M31:R31,0)),ISERROR(MATCH("A",'Saisie résultats'!AC31:AC31,0)),ISERROR(MATCH("A",'Saisie résultats'!BA31:BC31,0)))),"A",SUM('Saisie résultats'!M31:R31,'Saisie résultats'!AC31,'Saisie résultats'!BA31:BC31))))</f>
      </c>
      <c r="F32" s="38">
        <f>IF(ISBLANK('Liste élèves'!B33),"",IF(OR(COUNTBLANK('Saisie résultats'!J31:L31)&gt;0,COUNTBLANK('Saisie résultats'!AY31:AZ31)&gt;0,COUNTBLANK('Saisie résultats'!BD31:BH31)&gt;0),"",IF(NOT(AND(ISERROR(MATCH("A",'Saisie résultats'!J31:L31,0)),ISERROR(MATCH("A",'Saisie résultats'!AY31:AZ31,0)),ISERROR(MATCH("A",'Saisie résultats'!BD31:BH31,0)))),"A",SUM('Saisie résultats'!J31:L31,'Saisie résultats'!AY31:AZ31,'Saisie résultats'!BD31:BH31))))</f>
      </c>
      <c r="G32" s="38">
        <f>IF(ISBLANK('Liste élèves'!B33),"",IF(OR(COUNTBLANK('Saisie résultats'!S31:W31)&gt;0,COUNTBLANK('Saisie résultats'!AI31:AK31)&gt;0,COUNTBLANK('Saisie résultats'!AN31:AT31)&gt;0),"",IF(NOT(AND(ISERROR(MATCH("A",'Saisie résultats'!S31:W31,0)),ISERROR(MATCH("A",'Saisie résultats'!AI31:AK31,0)),ISERROR(MATCH("A",'Saisie résultats'!AN31:AT31,0)))),"A",SUM('Saisie résultats'!S31:W31,'Saisie résultats'!AI31:AK31,'Saisie résultats'!AN31:AT31))))</f>
      </c>
      <c r="H32" s="38">
        <f>IF(ISBLANK('Liste élèves'!B33),"",IF(OR(COUNTBLANK('Saisie résultats'!AE31:AH31)&gt;0,COUNTBLANK('Saisie résultats'!AL31:AM31)&gt;0,COUNTBLANK('Saisie résultats'!AV31:AX31)&gt;0),"",IF(NOT(AND(ISERROR(MATCH("A",'Saisie résultats'!AE31:AH31,0)),ISERROR(MATCH("A",'Saisie résultats'!AL31:AM31,0)),ISERROR(MATCH("A",'Saisie résultats'!AV31:AX31,0)))),"A",SUM('Saisie résultats'!AE31:AH31,'Saisie résultats'!AL31:AM31,'Saisie résultats'!AV31:AX31))))</f>
      </c>
      <c r="I32" s="38">
        <f>IF(ISBLANK('Liste élèves'!B33),"",IF(OR(COUNTBLANK('Saisie résultats'!BO31:BS31)&gt;0,COUNTBLANK('Saisie résultats'!BV31:BX31)&gt;0),"",IF(NOT(AND(ISERROR(MATCH("A",'Saisie résultats'!BO31:BS31,0)),ISERROR(MATCH("A",'Saisie résultats'!BV31:BX31,0)))),"A",SUM('Saisie résultats'!BO31:BS31,'Saisie résultats'!BV31:BX31))))</f>
      </c>
      <c r="J32" s="38">
        <f>IF(ISBLANK('Liste élèves'!B33),"",IF(OR(COUNTBLANK('Saisie résultats'!BT31:BU31)&gt;0,COUNTBLANK('Saisie résultats'!BY31:CH31)&gt;0),"",IF(NOT(AND(ISERROR(MATCH("A",'Saisie résultats'!BT31:BU31,0)),ISERROR(MATCH("A",'Saisie résultats'!BY31:CH31,0)))),"A",SUM('Saisie résultats'!BT31:BU31,'Saisie résultats'!BY31:CH31))))</f>
      </c>
      <c r="K32" s="38">
        <f>IF(ISBLANK('Liste élèves'!B33),"",IF(COUNTBLANK('Saisie résultats'!CL31:CR31)&gt;0,"",IF(NOT(AND(ISERROR(MATCH("A",'Saisie résultats'!CL31:CR31,0)))),"A",SUM('Saisie résultats'!CL31:CR31))))</f>
      </c>
      <c r="L32" s="38">
        <f>IF(ISBLANK('Liste élèves'!B33),"",IF(OR(COUNTBLANK('Saisie résultats'!CI31:CK31)&gt;0,COUNTBLANK('Saisie résultats'!CS31:CV31)&gt;0),"",IF(NOT(AND(ISERROR(MATCH("A",'Saisie résultats'!CI31:CK31,0)),ISERROR(MATCH("A",'Saisie résultats'!CS31:CV31,0)))),"A",SUM('Saisie résultats'!CI31:CK31,'Saisie résultats'!CS31:CV31))))</f>
      </c>
      <c r="M32" s="38">
        <f>IF(ISBLANK('Liste élèves'!B33),"",IF(OR(COUNTBLANK('Saisie résultats'!BL31:BN31)&gt;0,COUNTBLANK('Saisie résultats'!CW31:CY31)&gt;0),"",IF(NOT(AND(ISERROR(MATCH("A",'Saisie résultats'!BL31:BN31,0)),ISERROR(MATCH("A",'Saisie résultats'!CW31:CY31,0)))),"A",SUM('Saisie résultats'!BL31:BN31,'Saisie résultats'!CW31:CY31))))</f>
      </c>
      <c r="N32" s="22" t="b">
        <f>AND(NOT(ISBLANK('Liste élèves'!B33)),COUNTA('Saisie résultats'!D31:CY31)&lt;&gt;100)</f>
        <v>0</v>
      </c>
      <c r="O32" s="22">
        <f>COUNTBLANK('Saisie résultats'!D31:CY31)</f>
        <v>100</v>
      </c>
      <c r="P32" s="22" t="b">
        <f t="shared" si="1"/>
        <v>1</v>
      </c>
      <c r="Q32" s="22">
        <f>IF(ISBLANK('Liste élèves'!B33),"",IF(OR(ISTEXT(D32),ISTEXT(E32),ISTEXT(F32),ISTEXT(G32),ISTEXT(H32)),"",SUM(D32:H32)))</f>
      </c>
      <c r="R32" s="22">
        <f>IF(ISBLANK('Liste élèves'!B33),"",IF(OR(ISTEXT(I32),ISTEXT(J32),ISTEXT(K32),ISTEXT(L32),ISTEXT(M32)),"",SUM(I32:M32)))</f>
      </c>
      <c r="IS32" s="7"/>
    </row>
    <row r="33" spans="2:253" s="22" customFormat="1" ht="15" customHeight="1">
      <c r="B33" s="36">
        <v>24</v>
      </c>
      <c r="C33" s="37">
        <f>IF(ISBLANK('Liste élèves'!B34),"",('Liste élèves'!B34))</f>
      </c>
      <c r="D33" s="38">
        <f>IF(ISBLANK('Liste élèves'!B34),"",IF(OR(COUNTBLANK('Saisie résultats'!D32:I32)&gt;0,COUNTBLANK('Saisie résultats'!X32:AB32)&gt;0,COUNTBLANK('Saisie résultats'!AD32)&gt;0,COUNTBLANK('Saisie résultats'!BI32:BK32)&gt;0),"",IF(NOT(AND(ISERROR(MATCH("A",'Saisie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résultats'!BI32:BK32))))</f>
      </c>
      <c r="E33" s="38">
        <f>IF(ISBLANK('Liste élèves'!B34),"",IF(OR(COUNTBLANK('Saisie résultats'!M32:R32)&gt;0,COUNTBLANK('Saisie résultats'!AC32)&gt;0,COUNTBLANK('Saisie résultats'!BA32:BC32)&gt;0),"",IF(NOT(AND(ISERROR(MATCH("A",'Saisie résultats'!M32:R32,0)),ISERROR(MATCH("A",'Saisie résultats'!AC32:AC32,0)),ISERROR(MATCH("A",'Saisie résultats'!BA32:BC32,0)))),"A",SUM('Saisie résultats'!M32:R32,'Saisie résultats'!AC32,'Saisie résultats'!BA32:BC32))))</f>
      </c>
      <c r="F33" s="38">
        <f>IF(ISBLANK('Liste élèves'!B34),"",IF(OR(COUNTBLANK('Saisie résultats'!J32:L32)&gt;0,COUNTBLANK('Saisie résultats'!AY32:AZ32)&gt;0,COUNTBLANK('Saisie résultats'!BD32:BH32)&gt;0),"",IF(NOT(AND(ISERROR(MATCH("A",'Saisie résultats'!J32:L32,0)),ISERROR(MATCH("A",'Saisie résultats'!AY32:AZ32,0)),ISERROR(MATCH("A",'Saisie résultats'!BD32:BH32,0)))),"A",SUM('Saisie résultats'!J32:L32,'Saisie résultats'!AY32:AZ32,'Saisie résultats'!BD32:BH32))))</f>
      </c>
      <c r="G33" s="38">
        <f>IF(ISBLANK('Liste élèves'!B34),"",IF(OR(COUNTBLANK('Saisie résultats'!S32:W32)&gt;0,COUNTBLANK('Saisie résultats'!AI32:AK32)&gt;0,COUNTBLANK('Saisie résultats'!AN32:AT32)&gt;0),"",IF(NOT(AND(ISERROR(MATCH("A",'Saisie résultats'!S32:W32,0)),ISERROR(MATCH("A",'Saisie résultats'!AI32:AK32,0)),ISERROR(MATCH("A",'Saisie résultats'!AN32:AT32,0)))),"A",SUM('Saisie résultats'!S32:W32,'Saisie résultats'!AI32:AK32,'Saisie résultats'!AN32:AT32))))</f>
      </c>
      <c r="H33" s="38">
        <f>IF(ISBLANK('Liste élèves'!B34),"",IF(OR(COUNTBLANK('Saisie résultats'!AE32:AH32)&gt;0,COUNTBLANK('Saisie résultats'!AL32:AM32)&gt;0,COUNTBLANK('Saisie résultats'!AV32:AX32)&gt;0),"",IF(NOT(AND(ISERROR(MATCH("A",'Saisie résultats'!AE32:AH32,0)),ISERROR(MATCH("A",'Saisie résultats'!AL32:AM32,0)),ISERROR(MATCH("A",'Saisie résultats'!AV32:AX32,0)))),"A",SUM('Saisie résultats'!AE32:AH32,'Saisie résultats'!AL32:AM32,'Saisie résultats'!AV32:AX32))))</f>
      </c>
      <c r="I33" s="38">
        <f>IF(ISBLANK('Liste élèves'!B34),"",IF(OR(COUNTBLANK('Saisie résultats'!BO32:BS32)&gt;0,COUNTBLANK('Saisie résultats'!BV32:BX32)&gt;0),"",IF(NOT(AND(ISERROR(MATCH("A",'Saisie résultats'!BO32:BS32,0)),ISERROR(MATCH("A",'Saisie résultats'!BV32:BX32,0)))),"A",SUM('Saisie résultats'!BO32:BS32,'Saisie résultats'!BV32:BX32))))</f>
      </c>
      <c r="J33" s="38">
        <f>IF(ISBLANK('Liste élèves'!B34),"",IF(OR(COUNTBLANK('Saisie résultats'!BT32:BU32)&gt;0,COUNTBLANK('Saisie résultats'!BY32:CH32)&gt;0),"",IF(NOT(AND(ISERROR(MATCH("A",'Saisie résultats'!BT32:BU32,0)),ISERROR(MATCH("A",'Saisie résultats'!BY32:CH32,0)))),"A",SUM('Saisie résultats'!BT32:BU32,'Saisie résultats'!BY32:CH32))))</f>
      </c>
      <c r="K33" s="38">
        <f>IF(ISBLANK('Liste élèves'!B34),"",IF(COUNTBLANK('Saisie résultats'!CL32:CR32)&gt;0,"",IF(NOT(AND(ISERROR(MATCH("A",'Saisie résultats'!CL32:CR32,0)))),"A",SUM('Saisie résultats'!CL32:CR32))))</f>
      </c>
      <c r="L33" s="38">
        <f>IF(ISBLANK('Liste élèves'!B34),"",IF(OR(COUNTBLANK('Saisie résultats'!CI32:CK32)&gt;0,COUNTBLANK('Saisie résultats'!CS32:CV32)&gt;0),"",IF(NOT(AND(ISERROR(MATCH("A",'Saisie résultats'!CI32:CK32,0)),ISERROR(MATCH("A",'Saisie résultats'!CS32:CV32,0)))),"A",SUM('Saisie résultats'!CI32:CK32,'Saisie résultats'!CS32:CV32))))</f>
      </c>
      <c r="M33" s="38">
        <f>IF(ISBLANK('Liste élèves'!B34),"",IF(OR(COUNTBLANK('Saisie résultats'!BL32:BN32)&gt;0,COUNTBLANK('Saisie résultats'!CW32:CY32)&gt;0),"",IF(NOT(AND(ISERROR(MATCH("A",'Saisie résultats'!BL32:BN32,0)),ISERROR(MATCH("A",'Saisie résultats'!CW32:CY32,0)))),"A",SUM('Saisie résultats'!BL32:BN32,'Saisie résultats'!CW32:CY32))))</f>
      </c>
      <c r="N33" s="22" t="b">
        <f>AND(NOT(ISBLANK('Liste élèves'!B34)),COUNTA('Saisie résultats'!D32:CY32)&lt;&gt;100)</f>
        <v>0</v>
      </c>
      <c r="O33" s="22">
        <f>COUNTBLANK('Saisie résultats'!D32:CY32)</f>
        <v>100</v>
      </c>
      <c r="P33" s="22" t="b">
        <f t="shared" si="1"/>
        <v>1</v>
      </c>
      <c r="Q33" s="22">
        <f>IF(ISBLANK('Liste élèves'!B34),"",IF(OR(ISTEXT(D33),ISTEXT(E33),ISTEXT(F33),ISTEXT(G33),ISTEXT(H33)),"",SUM(D33:H33)))</f>
      </c>
      <c r="R33" s="22">
        <f>IF(ISBLANK('Liste élèves'!B34),"",IF(OR(ISTEXT(I33),ISTEXT(J33),ISTEXT(K33),ISTEXT(L33),ISTEXT(M33)),"",SUM(I33:M33)))</f>
      </c>
      <c r="IS33" s="7"/>
    </row>
    <row r="34" spans="2:253" s="22" customFormat="1" ht="15" customHeight="1">
      <c r="B34" s="36">
        <v>25</v>
      </c>
      <c r="C34" s="37">
        <f>IF(ISBLANK('Liste élèves'!B35),"",('Liste élèves'!B35))</f>
      </c>
      <c r="D34" s="38">
        <f>IF(ISBLANK('Liste élèves'!B35),"",IF(OR(COUNTBLANK('Saisie résultats'!D33:I33)&gt;0,COUNTBLANK('Saisie résultats'!X33:AB33)&gt;0,COUNTBLANK('Saisie résultats'!AD33)&gt;0,COUNTBLANK('Saisie résultats'!BI33:BK33)&gt;0),"",IF(NOT(AND(ISERROR(MATCH("A",'Saisie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résultats'!BI33:BK33))))</f>
      </c>
      <c r="E34" s="38">
        <f>IF(ISBLANK('Liste élèves'!B35),"",IF(OR(COUNTBLANK('Saisie résultats'!M33:R33)&gt;0,COUNTBLANK('Saisie résultats'!AC33)&gt;0,COUNTBLANK('Saisie résultats'!BA33:BC33)&gt;0),"",IF(NOT(AND(ISERROR(MATCH("A",'Saisie résultats'!M33:R33,0)),ISERROR(MATCH("A",'Saisie résultats'!AC33:AC33,0)),ISERROR(MATCH("A",'Saisie résultats'!BA33:BC33,0)))),"A",SUM('Saisie résultats'!M33:R33,'Saisie résultats'!AC33,'Saisie résultats'!BA33:BC33))))</f>
      </c>
      <c r="F34" s="38">
        <f>IF(ISBLANK('Liste élèves'!B35),"",IF(OR(COUNTBLANK('Saisie résultats'!J33:L33)&gt;0,COUNTBLANK('Saisie résultats'!AY33:AZ33)&gt;0,COUNTBLANK('Saisie résultats'!BD33:BH33)&gt;0),"",IF(NOT(AND(ISERROR(MATCH("A",'Saisie résultats'!J33:L33,0)),ISERROR(MATCH("A",'Saisie résultats'!AY33:AZ33,0)),ISERROR(MATCH("A",'Saisie résultats'!BD33:BH33,0)))),"A",SUM('Saisie résultats'!J33:L33,'Saisie résultats'!AY33:AZ33,'Saisie résultats'!BD33:BH33))))</f>
      </c>
      <c r="G34" s="38">
        <f>IF(ISBLANK('Liste élèves'!B35),"",IF(OR(COUNTBLANK('Saisie résultats'!S33:W33)&gt;0,COUNTBLANK('Saisie résultats'!AI33:AK33)&gt;0,COUNTBLANK('Saisie résultats'!AN33:AT33)&gt;0),"",IF(NOT(AND(ISERROR(MATCH("A",'Saisie résultats'!S33:W33,0)),ISERROR(MATCH("A",'Saisie résultats'!AI33:AK33,0)),ISERROR(MATCH("A",'Saisie résultats'!AN33:AT33,0)))),"A",SUM('Saisie résultats'!S33:W33,'Saisie résultats'!AI33:AK33,'Saisie résultats'!AN33:AT33))))</f>
      </c>
      <c r="H34" s="38">
        <f>IF(ISBLANK('Liste élèves'!B35),"",IF(OR(COUNTBLANK('Saisie résultats'!AE33:AH33)&gt;0,COUNTBLANK('Saisie résultats'!AL33:AM33)&gt;0,COUNTBLANK('Saisie résultats'!AV33:AX33)&gt;0),"",IF(NOT(AND(ISERROR(MATCH("A",'Saisie résultats'!AE33:AH33,0)),ISERROR(MATCH("A",'Saisie résultats'!AL33:AM33,0)),ISERROR(MATCH("A",'Saisie résultats'!AV33:AX33,0)))),"A",SUM('Saisie résultats'!AE33:AH33,'Saisie résultats'!AL33:AM33,'Saisie résultats'!AV33:AX33))))</f>
      </c>
      <c r="I34" s="38">
        <f>IF(ISBLANK('Liste élèves'!B35),"",IF(OR(COUNTBLANK('Saisie résultats'!BO33:BS33)&gt;0,COUNTBLANK('Saisie résultats'!BV33:BX33)&gt;0),"",IF(NOT(AND(ISERROR(MATCH("A",'Saisie résultats'!BO33:BS33,0)),ISERROR(MATCH("A",'Saisie résultats'!BV33:BX33,0)))),"A",SUM('Saisie résultats'!BO33:BS33,'Saisie résultats'!BV33:BX33))))</f>
      </c>
      <c r="J34" s="38">
        <f>IF(ISBLANK('Liste élèves'!B35),"",IF(OR(COUNTBLANK('Saisie résultats'!BT33:BU33)&gt;0,COUNTBLANK('Saisie résultats'!BY33:CH33)&gt;0),"",IF(NOT(AND(ISERROR(MATCH("A",'Saisie résultats'!BT33:BU33,0)),ISERROR(MATCH("A",'Saisie résultats'!BY33:CH33,0)))),"A",SUM('Saisie résultats'!BT33:BU33,'Saisie résultats'!BY33:CH33))))</f>
      </c>
      <c r="K34" s="38">
        <f>IF(ISBLANK('Liste élèves'!B35),"",IF(COUNTBLANK('Saisie résultats'!CL33:CR33)&gt;0,"",IF(NOT(AND(ISERROR(MATCH("A",'Saisie résultats'!CL33:CR33,0)))),"A",SUM('Saisie résultats'!CL33:CR33))))</f>
      </c>
      <c r="L34" s="38">
        <f>IF(ISBLANK('Liste élèves'!B35),"",IF(OR(COUNTBLANK('Saisie résultats'!CI33:CK33)&gt;0,COUNTBLANK('Saisie résultats'!CS33:CV33)&gt;0),"",IF(NOT(AND(ISERROR(MATCH("A",'Saisie résultats'!CI33:CK33,0)),ISERROR(MATCH("A",'Saisie résultats'!CS33:CV33,0)))),"A",SUM('Saisie résultats'!CI33:CK33,'Saisie résultats'!CS33:CV33))))</f>
      </c>
      <c r="M34" s="38">
        <f>IF(ISBLANK('Liste élèves'!B35),"",IF(OR(COUNTBLANK('Saisie résultats'!BL33:BN33)&gt;0,COUNTBLANK('Saisie résultats'!CW33:CY33)&gt;0),"",IF(NOT(AND(ISERROR(MATCH("A",'Saisie résultats'!BL33:BN33,0)),ISERROR(MATCH("A",'Saisie résultats'!CW33:CY33,0)))),"A",SUM('Saisie résultats'!BL33:BN33,'Saisie résultats'!CW33:CY33))))</f>
      </c>
      <c r="N34" s="22" t="b">
        <f>AND(NOT(ISBLANK('Liste élèves'!B35)),COUNTA('Saisie résultats'!D33:CY33)&lt;&gt;100)</f>
        <v>0</v>
      </c>
      <c r="O34" s="22">
        <f>COUNTBLANK('Saisie résultats'!D33:CY33)</f>
        <v>100</v>
      </c>
      <c r="P34" s="22" t="b">
        <f t="shared" si="1"/>
        <v>1</v>
      </c>
      <c r="Q34" s="22">
        <f>IF(ISBLANK('Liste élèves'!B35),"",IF(OR(ISTEXT(D34),ISTEXT(E34),ISTEXT(F34),ISTEXT(G34),ISTEXT(H34)),"",SUM(D34:H34)))</f>
      </c>
      <c r="R34" s="22">
        <f>IF(ISBLANK('Liste élèves'!B35),"",IF(OR(ISTEXT(I34),ISTEXT(J34),ISTEXT(K34),ISTEXT(L34),ISTEXT(M34)),"",SUM(I34:M34)))</f>
      </c>
      <c r="IS34" s="7"/>
    </row>
    <row r="35" spans="2:253" s="22" customFormat="1" ht="15" customHeight="1">
      <c r="B35" s="36">
        <v>26</v>
      </c>
      <c r="C35" s="37">
        <f>IF(ISBLANK('Liste élèves'!B36),"",('Liste élèves'!B36))</f>
      </c>
      <c r="D35" s="38">
        <f>IF(ISBLANK('Liste élèves'!B36),"",IF(OR(COUNTBLANK('Saisie résultats'!D34:I34)&gt;0,COUNTBLANK('Saisie résultats'!X34:AB34)&gt;0,COUNTBLANK('Saisie résultats'!AD34)&gt;0,COUNTBLANK('Saisie résultats'!BI34:BK34)&gt;0),"",IF(NOT(AND(ISERROR(MATCH("A",'Saisie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résultats'!BI34:BK34))))</f>
      </c>
      <c r="E35" s="38">
        <f>IF(ISBLANK('Liste élèves'!B36),"",IF(OR(COUNTBLANK('Saisie résultats'!M34:R34)&gt;0,COUNTBLANK('Saisie résultats'!AC34)&gt;0,COUNTBLANK('Saisie résultats'!BA34:BC34)&gt;0),"",IF(NOT(AND(ISERROR(MATCH("A",'Saisie résultats'!M34:R34,0)),ISERROR(MATCH("A",'Saisie résultats'!AC34:AC34,0)),ISERROR(MATCH("A",'Saisie résultats'!BA34:BC34,0)))),"A",SUM('Saisie résultats'!M34:R34,'Saisie résultats'!AC34,'Saisie résultats'!BA34:BC34))))</f>
      </c>
      <c r="F35" s="38">
        <f>IF(ISBLANK('Liste élèves'!B36),"",IF(OR(COUNTBLANK('Saisie résultats'!J34:L34)&gt;0,COUNTBLANK('Saisie résultats'!AY34:AZ34)&gt;0,COUNTBLANK('Saisie résultats'!BD34:BH34)&gt;0),"",IF(NOT(AND(ISERROR(MATCH("A",'Saisie résultats'!J34:L34,0)),ISERROR(MATCH("A",'Saisie résultats'!AY34:AZ34,0)),ISERROR(MATCH("A",'Saisie résultats'!BD34:BH34,0)))),"A",SUM('Saisie résultats'!J34:L34,'Saisie résultats'!AY34:AZ34,'Saisie résultats'!BD34:BH34))))</f>
      </c>
      <c r="G35" s="38">
        <f>IF(ISBLANK('Liste élèves'!B36),"",IF(OR(COUNTBLANK('Saisie résultats'!S34:W34)&gt;0,COUNTBLANK('Saisie résultats'!AI34:AK34)&gt;0,COUNTBLANK('Saisie résultats'!AN34:AT34)&gt;0),"",IF(NOT(AND(ISERROR(MATCH("A",'Saisie résultats'!S34:W34,0)),ISERROR(MATCH("A",'Saisie résultats'!AI34:AK34,0)),ISERROR(MATCH("A",'Saisie résultats'!AN34:AT34,0)))),"A",SUM('Saisie résultats'!S34:W34,'Saisie résultats'!AI34:AK34,'Saisie résultats'!AN34:AT34))))</f>
      </c>
      <c r="H35" s="38">
        <f>IF(ISBLANK('Liste élèves'!B36),"",IF(OR(COUNTBLANK('Saisie résultats'!AE34:AH34)&gt;0,COUNTBLANK('Saisie résultats'!AL34:AM34)&gt;0,COUNTBLANK('Saisie résultats'!AV34:AX34)&gt;0),"",IF(NOT(AND(ISERROR(MATCH("A",'Saisie résultats'!AE34:AH34,0)),ISERROR(MATCH("A",'Saisie résultats'!AL34:AM34,0)),ISERROR(MATCH("A",'Saisie résultats'!AV34:AX34,0)))),"A",SUM('Saisie résultats'!AE34:AH34,'Saisie résultats'!AL34:AM34,'Saisie résultats'!AV34:AX34))))</f>
      </c>
      <c r="I35" s="38">
        <f>IF(ISBLANK('Liste élèves'!B36),"",IF(OR(COUNTBLANK('Saisie résultats'!BO34:BS34)&gt;0,COUNTBLANK('Saisie résultats'!BV34:BX34)&gt;0),"",IF(NOT(AND(ISERROR(MATCH("A",'Saisie résultats'!BO34:BS34,0)),ISERROR(MATCH("A",'Saisie résultats'!BV34:BX34,0)))),"A",SUM('Saisie résultats'!BO34:BS34,'Saisie résultats'!BV34:BX34))))</f>
      </c>
      <c r="J35" s="38">
        <f>IF(ISBLANK('Liste élèves'!B36),"",IF(OR(COUNTBLANK('Saisie résultats'!BT34:BU34)&gt;0,COUNTBLANK('Saisie résultats'!BY34:CH34)&gt;0),"",IF(NOT(AND(ISERROR(MATCH("A",'Saisie résultats'!BT34:BU34,0)),ISERROR(MATCH("A",'Saisie résultats'!BY34:CH34,0)))),"A",SUM('Saisie résultats'!BT34:BU34,'Saisie résultats'!BY34:CH34))))</f>
      </c>
      <c r="K35" s="38">
        <f>IF(ISBLANK('Liste élèves'!B36),"",IF(COUNTBLANK('Saisie résultats'!CL34:CR34)&gt;0,"",IF(NOT(AND(ISERROR(MATCH("A",'Saisie résultats'!CL34:CR34,0)))),"A",SUM('Saisie résultats'!CL34:CR34))))</f>
      </c>
      <c r="L35" s="38">
        <f>IF(ISBLANK('Liste élèves'!B36),"",IF(OR(COUNTBLANK('Saisie résultats'!CI34:CK34)&gt;0,COUNTBLANK('Saisie résultats'!CS34:CV34)&gt;0),"",IF(NOT(AND(ISERROR(MATCH("A",'Saisie résultats'!CI34:CK34,0)),ISERROR(MATCH("A",'Saisie résultats'!CS34:CV34,0)))),"A",SUM('Saisie résultats'!CI34:CK34,'Saisie résultats'!CS34:CV34))))</f>
      </c>
      <c r="M35" s="38">
        <f>IF(ISBLANK('Liste élèves'!B36),"",IF(OR(COUNTBLANK('Saisie résultats'!BL34:BN34)&gt;0,COUNTBLANK('Saisie résultats'!CW34:CY34)&gt;0),"",IF(NOT(AND(ISERROR(MATCH("A",'Saisie résultats'!BL34:BN34,0)),ISERROR(MATCH("A",'Saisie résultats'!CW34:CY34,0)))),"A",SUM('Saisie résultats'!BL34:BN34,'Saisie résultats'!CW34:CY34))))</f>
      </c>
      <c r="N35" s="22" t="b">
        <f>AND(NOT(ISBLANK('Liste élèves'!B36)),COUNTA('Saisie résultats'!D34:CY34)&lt;&gt;100)</f>
        <v>0</v>
      </c>
      <c r="O35" s="22">
        <f>COUNTBLANK('Saisie résultats'!D34:CY34)</f>
        <v>100</v>
      </c>
      <c r="P35" s="22" t="b">
        <f t="shared" si="1"/>
        <v>1</v>
      </c>
      <c r="Q35" s="22">
        <f>IF(ISBLANK('Liste élèves'!B36),"",IF(OR(ISTEXT(D35),ISTEXT(E35),ISTEXT(F35),ISTEXT(G35),ISTEXT(H35)),"",SUM(D35:H35)))</f>
      </c>
      <c r="R35" s="22">
        <f>IF(ISBLANK('Liste élèves'!B36),"",IF(OR(ISTEXT(I35),ISTEXT(J35),ISTEXT(K35),ISTEXT(L35),ISTEXT(M35)),"",SUM(I35:M35)))</f>
      </c>
      <c r="IS35" s="7"/>
    </row>
    <row r="36" spans="2:253" s="22" customFormat="1" ht="15" customHeight="1">
      <c r="B36" s="36">
        <v>27</v>
      </c>
      <c r="C36" s="37">
        <f>IF(ISBLANK('Liste élèves'!B37),"",('Liste élèves'!B37))</f>
      </c>
      <c r="D36" s="38">
        <f>IF(ISBLANK('Liste élèves'!B37),"",IF(OR(COUNTBLANK('Saisie résultats'!D35:I35)&gt;0,COUNTBLANK('Saisie résultats'!X35:AB35)&gt;0,COUNTBLANK('Saisie résultats'!AD35)&gt;0,COUNTBLANK('Saisie résultats'!BI35:BK35)&gt;0),"",IF(NOT(AND(ISERROR(MATCH("A",'Saisie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résultats'!BI35:BK35))))</f>
      </c>
      <c r="E36" s="38">
        <f>IF(ISBLANK('Liste élèves'!B37),"",IF(OR(COUNTBLANK('Saisie résultats'!M35:R35)&gt;0,COUNTBLANK('Saisie résultats'!AC35)&gt;0,COUNTBLANK('Saisie résultats'!BA35:BC35)&gt;0),"",IF(NOT(AND(ISERROR(MATCH("A",'Saisie résultats'!M35:R35,0)),ISERROR(MATCH("A",'Saisie résultats'!AC35:AC35,0)),ISERROR(MATCH("A",'Saisie résultats'!BA35:BC35,0)))),"A",SUM('Saisie résultats'!M35:R35,'Saisie résultats'!AC35,'Saisie résultats'!BA35:BC35))))</f>
      </c>
      <c r="F36" s="38">
        <f>IF(ISBLANK('Liste élèves'!B37),"",IF(OR(COUNTBLANK('Saisie résultats'!J35:L35)&gt;0,COUNTBLANK('Saisie résultats'!AY35:AZ35)&gt;0,COUNTBLANK('Saisie résultats'!BD35:BH35)&gt;0),"",IF(NOT(AND(ISERROR(MATCH("A",'Saisie résultats'!J35:L35,0)),ISERROR(MATCH("A",'Saisie résultats'!AY35:AZ35,0)),ISERROR(MATCH("A",'Saisie résultats'!BD35:BH35,0)))),"A",SUM('Saisie résultats'!J35:L35,'Saisie résultats'!AY35:AZ35,'Saisie résultats'!BD35:BH35))))</f>
      </c>
      <c r="G36" s="38">
        <f>IF(ISBLANK('Liste élèves'!B37),"",IF(OR(COUNTBLANK('Saisie résultats'!S35:W35)&gt;0,COUNTBLANK('Saisie résultats'!AI35:AK35)&gt;0,COUNTBLANK('Saisie résultats'!AN35:AT35)&gt;0),"",IF(NOT(AND(ISERROR(MATCH("A",'Saisie résultats'!S35:W35,0)),ISERROR(MATCH("A",'Saisie résultats'!AI35:AK35,0)),ISERROR(MATCH("A",'Saisie résultats'!AN35:AT35,0)))),"A",SUM('Saisie résultats'!S35:W35,'Saisie résultats'!AI35:AK35,'Saisie résultats'!AN35:AT35))))</f>
      </c>
      <c r="H36" s="38">
        <f>IF(ISBLANK('Liste élèves'!B37),"",IF(OR(COUNTBLANK('Saisie résultats'!AE35:AH35)&gt;0,COUNTBLANK('Saisie résultats'!AL35:AM35)&gt;0,COUNTBLANK('Saisie résultats'!AV35:AX35)&gt;0),"",IF(NOT(AND(ISERROR(MATCH("A",'Saisie résultats'!AE35:AH35,0)),ISERROR(MATCH("A",'Saisie résultats'!AL35:AM35,0)),ISERROR(MATCH("A",'Saisie résultats'!AV35:AX35,0)))),"A",SUM('Saisie résultats'!AE35:AH35,'Saisie résultats'!AL35:AM35,'Saisie résultats'!AV35:AX35))))</f>
      </c>
      <c r="I36" s="38">
        <f>IF(ISBLANK('Liste élèves'!B37),"",IF(OR(COUNTBLANK('Saisie résultats'!BO35:BS35)&gt;0,COUNTBLANK('Saisie résultats'!BV35:BX35)&gt;0),"",IF(NOT(AND(ISERROR(MATCH("A",'Saisie résultats'!BO35:BS35,0)),ISERROR(MATCH("A",'Saisie résultats'!BV35:BX35,0)))),"A",SUM('Saisie résultats'!BO35:BS35,'Saisie résultats'!BV35:BX35))))</f>
      </c>
      <c r="J36" s="38">
        <f>IF(ISBLANK('Liste élèves'!B37),"",IF(OR(COUNTBLANK('Saisie résultats'!BT35:BU35)&gt;0,COUNTBLANK('Saisie résultats'!BY35:CH35)&gt;0),"",IF(NOT(AND(ISERROR(MATCH("A",'Saisie résultats'!BT35:BU35,0)),ISERROR(MATCH("A",'Saisie résultats'!BY35:CH35,0)))),"A",SUM('Saisie résultats'!BT35:BU35,'Saisie résultats'!BY35:CH35))))</f>
      </c>
      <c r="K36" s="38">
        <f>IF(ISBLANK('Liste élèves'!B37),"",IF(COUNTBLANK('Saisie résultats'!CL35:CR35)&gt;0,"",IF(NOT(AND(ISERROR(MATCH("A",'Saisie résultats'!CL35:CR35,0)))),"A",SUM('Saisie résultats'!CL35:CR35))))</f>
      </c>
      <c r="L36" s="38">
        <f>IF(ISBLANK('Liste élèves'!B37),"",IF(OR(COUNTBLANK('Saisie résultats'!CI35:CK35)&gt;0,COUNTBLANK('Saisie résultats'!CS35:CV35)&gt;0),"",IF(NOT(AND(ISERROR(MATCH("A",'Saisie résultats'!CI35:CK35,0)),ISERROR(MATCH("A",'Saisie résultats'!CS35:CV35,0)))),"A",SUM('Saisie résultats'!CI35:CK35,'Saisie résultats'!CS35:CV35))))</f>
      </c>
      <c r="M36" s="38">
        <f>IF(ISBLANK('Liste élèves'!B37),"",IF(OR(COUNTBLANK('Saisie résultats'!BL35:BN35)&gt;0,COUNTBLANK('Saisie résultats'!CW35:CY35)&gt;0),"",IF(NOT(AND(ISERROR(MATCH("A",'Saisie résultats'!BL35:BN35,0)),ISERROR(MATCH("A",'Saisie résultats'!CW35:CY35,0)))),"A",SUM('Saisie résultats'!BL35:BN35,'Saisie résultats'!CW35:CY35))))</f>
      </c>
      <c r="N36" s="22" t="b">
        <f>AND(NOT(ISBLANK('Liste élèves'!B37)),COUNTA('Saisie résultats'!D35:CY35)&lt;&gt;100)</f>
        <v>0</v>
      </c>
      <c r="O36" s="22">
        <f>COUNTBLANK('Saisie résultats'!D35:CY35)</f>
        <v>100</v>
      </c>
      <c r="P36" s="22" t="b">
        <f t="shared" si="1"/>
        <v>1</v>
      </c>
      <c r="Q36" s="22">
        <f>IF(ISBLANK('Liste élèves'!B37),"",IF(OR(ISTEXT(D36),ISTEXT(E36),ISTEXT(F36),ISTEXT(G36),ISTEXT(H36)),"",SUM(D36:H36)))</f>
      </c>
      <c r="R36" s="22">
        <f>IF(ISBLANK('Liste élèves'!B37),"",IF(OR(ISTEXT(I36),ISTEXT(J36),ISTEXT(K36),ISTEXT(L36),ISTEXT(M36)),"",SUM(I36:M36)))</f>
      </c>
      <c r="IS36" s="7"/>
    </row>
    <row r="37" spans="2:253" s="22" customFormat="1" ht="15" customHeight="1">
      <c r="B37" s="36">
        <v>28</v>
      </c>
      <c r="C37" s="37">
        <f>IF(ISBLANK('Liste élèves'!B38),"",('Liste élèves'!B38))</f>
      </c>
      <c r="D37" s="38">
        <f>IF(ISBLANK('Liste élèves'!B38),"",IF(OR(COUNTBLANK('Saisie résultats'!D36:I36)&gt;0,COUNTBLANK('Saisie résultats'!X36:AB36)&gt;0,COUNTBLANK('Saisie résultats'!AD36)&gt;0,COUNTBLANK('Saisie résultats'!BI36:BK36)&gt;0),"",IF(NOT(AND(ISERROR(MATCH("A",'Saisie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résultats'!BI36:BK36))))</f>
      </c>
      <c r="E37" s="38">
        <f>IF(ISBLANK('Liste élèves'!B38),"",IF(OR(COUNTBLANK('Saisie résultats'!M36:R36)&gt;0,COUNTBLANK('Saisie résultats'!AC36)&gt;0,COUNTBLANK('Saisie résultats'!BA36:BC36)&gt;0),"",IF(NOT(AND(ISERROR(MATCH("A",'Saisie résultats'!M36:R36,0)),ISERROR(MATCH("A",'Saisie résultats'!AC36:AC36,0)),ISERROR(MATCH("A",'Saisie résultats'!BA36:BC36,0)))),"A",SUM('Saisie résultats'!M36:R36,'Saisie résultats'!AC36,'Saisie résultats'!BA36:BC36))))</f>
      </c>
      <c r="F37" s="38">
        <f>IF(ISBLANK('Liste élèves'!B38),"",IF(OR(COUNTBLANK('Saisie résultats'!J36:L36)&gt;0,COUNTBLANK('Saisie résultats'!AY36:AZ36)&gt;0,COUNTBLANK('Saisie résultats'!BD36:BH36)&gt;0),"",IF(NOT(AND(ISERROR(MATCH("A",'Saisie résultats'!J36:L36,0)),ISERROR(MATCH("A",'Saisie résultats'!AY36:AZ36,0)),ISERROR(MATCH("A",'Saisie résultats'!BD36:BH36,0)))),"A",SUM('Saisie résultats'!J36:L36,'Saisie résultats'!AY36:AZ36,'Saisie résultats'!BD36:BH36))))</f>
      </c>
      <c r="G37" s="38">
        <f>IF(ISBLANK('Liste élèves'!B38),"",IF(OR(COUNTBLANK('Saisie résultats'!S36:W36)&gt;0,COUNTBLANK('Saisie résultats'!AI36:AK36)&gt;0,COUNTBLANK('Saisie résultats'!AN36:AT36)&gt;0),"",IF(NOT(AND(ISERROR(MATCH("A",'Saisie résultats'!S36:W36,0)),ISERROR(MATCH("A",'Saisie résultats'!AI36:AK36,0)),ISERROR(MATCH("A",'Saisie résultats'!AN36:AT36,0)))),"A",SUM('Saisie résultats'!S36:W36,'Saisie résultats'!AI36:AK36,'Saisie résultats'!AN36:AT36))))</f>
      </c>
      <c r="H37" s="38">
        <f>IF(ISBLANK('Liste élèves'!B38),"",IF(OR(COUNTBLANK('Saisie résultats'!AE36:AH36)&gt;0,COUNTBLANK('Saisie résultats'!AL36:AM36)&gt;0,COUNTBLANK('Saisie résultats'!AV36:AX36)&gt;0),"",IF(NOT(AND(ISERROR(MATCH("A",'Saisie résultats'!AE36:AH36,0)),ISERROR(MATCH("A",'Saisie résultats'!AL36:AM36,0)),ISERROR(MATCH("A",'Saisie résultats'!AV36:AX36,0)))),"A",SUM('Saisie résultats'!AE36:AH36,'Saisie résultats'!AL36:AM36,'Saisie résultats'!AV36:AX36))))</f>
      </c>
      <c r="I37" s="38">
        <f>IF(ISBLANK('Liste élèves'!B38),"",IF(OR(COUNTBLANK('Saisie résultats'!BO36:BS36)&gt;0,COUNTBLANK('Saisie résultats'!BV36:BX36)&gt;0),"",IF(NOT(AND(ISERROR(MATCH("A",'Saisie résultats'!BO36:BS36,0)),ISERROR(MATCH("A",'Saisie résultats'!BV36:BX36,0)))),"A",SUM('Saisie résultats'!BO36:BS36,'Saisie résultats'!BV36:BX36))))</f>
      </c>
      <c r="J37" s="38">
        <f>IF(ISBLANK('Liste élèves'!B38),"",IF(OR(COUNTBLANK('Saisie résultats'!BT36:BU36)&gt;0,COUNTBLANK('Saisie résultats'!BY36:CH36)&gt;0),"",IF(NOT(AND(ISERROR(MATCH("A",'Saisie résultats'!BT36:BU36,0)),ISERROR(MATCH("A",'Saisie résultats'!BY36:CH36,0)))),"A",SUM('Saisie résultats'!BT36:BU36,'Saisie résultats'!BY36:CH36))))</f>
      </c>
      <c r="K37" s="38">
        <f>IF(ISBLANK('Liste élèves'!B38),"",IF(COUNTBLANK('Saisie résultats'!CL36:CR36)&gt;0,"",IF(NOT(AND(ISERROR(MATCH("A",'Saisie résultats'!CL36:CR36,0)))),"A",SUM('Saisie résultats'!CL36:CR36))))</f>
      </c>
      <c r="L37" s="38">
        <f>IF(ISBLANK('Liste élèves'!B38),"",IF(OR(COUNTBLANK('Saisie résultats'!CI36:CK36)&gt;0,COUNTBLANK('Saisie résultats'!CS36:CV36)&gt;0),"",IF(NOT(AND(ISERROR(MATCH("A",'Saisie résultats'!CI36:CK36,0)),ISERROR(MATCH("A",'Saisie résultats'!CS36:CV36,0)))),"A",SUM('Saisie résultats'!CI36:CK36,'Saisie résultats'!CS36:CV36))))</f>
      </c>
      <c r="M37" s="38">
        <f>IF(ISBLANK('Liste élèves'!B38),"",IF(OR(COUNTBLANK('Saisie résultats'!BL36:BN36)&gt;0,COUNTBLANK('Saisie résultats'!CW36:CY36)&gt;0),"",IF(NOT(AND(ISERROR(MATCH("A",'Saisie résultats'!BL36:BN36,0)),ISERROR(MATCH("A",'Saisie résultats'!CW36:CY36,0)))),"A",SUM('Saisie résultats'!BL36:BN36,'Saisie résultats'!CW36:CY36))))</f>
      </c>
      <c r="N37" s="22" t="b">
        <f>AND(NOT(ISBLANK('Liste élèves'!B38)),COUNTA('Saisie résultats'!D36:CY36)&lt;&gt;100)</f>
        <v>0</v>
      </c>
      <c r="O37" s="22">
        <f>COUNTBLANK('Saisie résultats'!D36:CY36)</f>
        <v>100</v>
      </c>
      <c r="P37" s="22" t="b">
        <f t="shared" si="1"/>
        <v>1</v>
      </c>
      <c r="Q37" s="22">
        <f>IF(ISBLANK('Liste élèves'!B38),"",IF(OR(ISTEXT(D37),ISTEXT(E37),ISTEXT(F37),ISTEXT(G37),ISTEXT(H37)),"",SUM(D37:H37)))</f>
      </c>
      <c r="R37" s="22">
        <f>IF(ISBLANK('Liste élèves'!B38),"",IF(OR(ISTEXT(I37),ISTEXT(J37),ISTEXT(K37),ISTEXT(L37),ISTEXT(M37)),"",SUM(I37:M37)))</f>
      </c>
      <c r="IS37" s="7"/>
    </row>
    <row r="38" spans="2:253" s="22" customFormat="1" ht="15" customHeight="1">
      <c r="B38" s="36">
        <v>29</v>
      </c>
      <c r="C38" s="37">
        <f>IF(ISBLANK('Liste élèves'!B39),"",('Liste élèves'!B39))</f>
      </c>
      <c r="D38" s="38">
        <f>IF(ISBLANK('Liste élèves'!B39),"",IF(OR(COUNTBLANK('Saisie résultats'!D37:I37)&gt;0,COUNTBLANK('Saisie résultats'!X37:AB37)&gt;0,COUNTBLANK('Saisie résultats'!AD37)&gt;0,COUNTBLANK('Saisie résultats'!BI37:BK37)&gt;0),"",IF(NOT(AND(ISERROR(MATCH("A",'Saisie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résultats'!BI37:BK37))))</f>
      </c>
      <c r="E38" s="38">
        <f>IF(ISBLANK('Liste élèves'!B39),"",IF(OR(COUNTBLANK('Saisie résultats'!M37:R37)&gt;0,COUNTBLANK('Saisie résultats'!AC37)&gt;0,COUNTBLANK('Saisie résultats'!BA37:BC37)&gt;0),"",IF(NOT(AND(ISERROR(MATCH("A",'Saisie résultats'!M37:R37,0)),ISERROR(MATCH("A",'Saisie résultats'!AC37:AC37,0)),ISERROR(MATCH("A",'Saisie résultats'!BA37:BC37,0)))),"A",SUM('Saisie résultats'!M37:R37,'Saisie résultats'!AC37,'Saisie résultats'!BA37:BC37))))</f>
      </c>
      <c r="F38" s="38">
        <f>IF(ISBLANK('Liste élèves'!B39),"",IF(OR(COUNTBLANK('Saisie résultats'!J37:L37)&gt;0,COUNTBLANK('Saisie résultats'!AY37:AZ37)&gt;0,COUNTBLANK('Saisie résultats'!BD37:BH37)&gt;0),"",IF(NOT(AND(ISERROR(MATCH("A",'Saisie résultats'!J37:L37,0)),ISERROR(MATCH("A",'Saisie résultats'!AY37:AZ37,0)),ISERROR(MATCH("A",'Saisie résultats'!BD37:BH37,0)))),"A",SUM('Saisie résultats'!J37:L37,'Saisie résultats'!AY37:AZ37,'Saisie résultats'!BD37:BH37))))</f>
      </c>
      <c r="G38" s="38">
        <f>IF(ISBLANK('Liste élèves'!B39),"",IF(OR(COUNTBLANK('Saisie résultats'!S37:W37)&gt;0,COUNTBLANK('Saisie résultats'!AI37:AK37)&gt;0,COUNTBLANK('Saisie résultats'!AN37:AT37)&gt;0),"",IF(NOT(AND(ISERROR(MATCH("A",'Saisie résultats'!S37:W37,0)),ISERROR(MATCH("A",'Saisie résultats'!AI37:AK37,0)),ISERROR(MATCH("A",'Saisie résultats'!AN37:AT37,0)))),"A",SUM('Saisie résultats'!S37:W37,'Saisie résultats'!AI37:AK37,'Saisie résultats'!AN37:AT37))))</f>
      </c>
      <c r="H38" s="38">
        <f>IF(ISBLANK('Liste élèves'!B39),"",IF(OR(COUNTBLANK('Saisie résultats'!AE37:AH37)&gt;0,COUNTBLANK('Saisie résultats'!AL37:AM37)&gt;0,COUNTBLANK('Saisie résultats'!AV37:AX37)&gt;0),"",IF(NOT(AND(ISERROR(MATCH("A",'Saisie résultats'!AE37:AH37,0)),ISERROR(MATCH("A",'Saisie résultats'!AL37:AM37,0)),ISERROR(MATCH("A",'Saisie résultats'!AV37:AX37,0)))),"A",SUM('Saisie résultats'!AE37:AH37,'Saisie résultats'!AL37:AM37,'Saisie résultats'!AV37:AX37))))</f>
      </c>
      <c r="I38" s="38">
        <f>IF(ISBLANK('Liste élèves'!B39),"",IF(OR(COUNTBLANK('Saisie résultats'!BO37:BS37)&gt;0,COUNTBLANK('Saisie résultats'!BV37:BX37)&gt;0),"",IF(NOT(AND(ISERROR(MATCH("A",'Saisie résultats'!BO37:BS37,0)),ISERROR(MATCH("A",'Saisie résultats'!BV37:BX37,0)))),"A",SUM('Saisie résultats'!BO37:BS37,'Saisie résultats'!BV37:BX37))))</f>
      </c>
      <c r="J38" s="38">
        <f>IF(ISBLANK('Liste élèves'!B39),"",IF(OR(COUNTBLANK('Saisie résultats'!BT37:BU37)&gt;0,COUNTBLANK('Saisie résultats'!BY37:CH37)&gt;0),"",IF(NOT(AND(ISERROR(MATCH("A",'Saisie résultats'!BT37:BU37,0)),ISERROR(MATCH("A",'Saisie résultats'!BY37:CH37,0)))),"A",SUM('Saisie résultats'!BT37:BU37,'Saisie résultats'!BY37:CH37))))</f>
      </c>
      <c r="K38" s="38">
        <f>IF(ISBLANK('Liste élèves'!B39),"",IF(COUNTBLANK('Saisie résultats'!CL37:CR37)&gt;0,"",IF(NOT(AND(ISERROR(MATCH("A",'Saisie résultats'!CL37:CR37,0)))),"A",SUM('Saisie résultats'!CL37:CR37))))</f>
      </c>
      <c r="L38" s="38">
        <f>IF(ISBLANK('Liste élèves'!B39),"",IF(OR(COUNTBLANK('Saisie résultats'!CI37:CK37)&gt;0,COUNTBLANK('Saisie résultats'!CS37:CV37)&gt;0),"",IF(NOT(AND(ISERROR(MATCH("A",'Saisie résultats'!CI37:CK37,0)),ISERROR(MATCH("A",'Saisie résultats'!CS37:CV37,0)))),"A",SUM('Saisie résultats'!CI37:CK37,'Saisie résultats'!CS37:CV37))))</f>
      </c>
      <c r="M38" s="38">
        <f>IF(ISBLANK('Liste élèves'!B39),"",IF(OR(COUNTBLANK('Saisie résultats'!BL37:BN37)&gt;0,COUNTBLANK('Saisie résultats'!CW37:CY37)&gt;0),"",IF(NOT(AND(ISERROR(MATCH("A",'Saisie résultats'!BL37:BN37,0)),ISERROR(MATCH("A",'Saisie résultats'!CW37:CY37,0)))),"A",SUM('Saisie résultats'!BL37:BN37,'Saisie résultats'!CW37:CY37))))</f>
      </c>
      <c r="N38" s="22" t="b">
        <f>AND(NOT(ISBLANK('Liste élèves'!B39)),COUNTA('Saisie résultats'!D37:CY37)&lt;&gt;100)</f>
        <v>0</v>
      </c>
      <c r="O38" s="22">
        <f>COUNTBLANK('Saisie résultats'!D37:CY37)</f>
        <v>100</v>
      </c>
      <c r="P38" s="22" t="b">
        <f t="shared" si="1"/>
        <v>1</v>
      </c>
      <c r="Q38" s="22">
        <f>IF(ISBLANK('Liste élèves'!B39),"",IF(OR(ISTEXT(D38),ISTEXT(E38),ISTEXT(F38),ISTEXT(G38),ISTEXT(H38)),"",SUM(D38:H38)))</f>
      </c>
      <c r="R38" s="22">
        <f>IF(ISBLANK('Liste élèves'!B39),"",IF(OR(ISTEXT(I38),ISTEXT(J38),ISTEXT(K38),ISTEXT(L38),ISTEXT(M38)),"",SUM(I38:M38)))</f>
      </c>
      <c r="IS38" s="7"/>
    </row>
    <row r="39" spans="2:253" s="22" customFormat="1" ht="15" customHeight="1">
      <c r="B39" s="36">
        <v>30</v>
      </c>
      <c r="C39" s="37">
        <f>IF(ISBLANK('Liste élèves'!B40),"",('Liste élèves'!B40))</f>
      </c>
      <c r="D39" s="38">
        <f>IF(ISBLANK('Liste élèves'!B40),"",IF(OR(COUNTBLANK('Saisie résultats'!D38:I38)&gt;0,COUNTBLANK('Saisie résultats'!X38:AB38)&gt;0,COUNTBLANK('Saisie résultats'!AD38)&gt;0,COUNTBLANK('Saisie résultats'!BI38:BK38)&gt;0),"",IF(NOT(AND(ISERROR(MATCH("A",'Saisie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résultats'!BI38:BK38))))</f>
      </c>
      <c r="E39" s="38">
        <f>IF(ISBLANK('Liste élèves'!B40),"",IF(OR(COUNTBLANK('Saisie résultats'!M38:R38)&gt;0,COUNTBLANK('Saisie résultats'!AC38)&gt;0,COUNTBLANK('Saisie résultats'!BA38:BC38)&gt;0),"",IF(NOT(AND(ISERROR(MATCH("A",'Saisie résultats'!M38:R38,0)),ISERROR(MATCH("A",'Saisie résultats'!AC38:AC38,0)),ISERROR(MATCH("A",'Saisie résultats'!BA38:BC38,0)))),"A",SUM('Saisie résultats'!M38:R38,'Saisie résultats'!AC38,'Saisie résultats'!BA38:BC38))))</f>
      </c>
      <c r="F39" s="38">
        <f>IF(ISBLANK('Liste élèves'!B40),"",IF(OR(COUNTBLANK('Saisie résultats'!J38:L38)&gt;0,COUNTBLANK('Saisie résultats'!AY38:AZ38)&gt;0,COUNTBLANK('Saisie résultats'!BD38:BH38)&gt;0),"",IF(NOT(AND(ISERROR(MATCH("A",'Saisie résultats'!J38:L38,0)),ISERROR(MATCH("A",'Saisie résultats'!AY38:AZ38,0)),ISERROR(MATCH("A",'Saisie résultats'!BD38:BH38,0)))),"A",SUM('Saisie résultats'!J38:L38,'Saisie résultats'!AY38:AZ38,'Saisie résultats'!BD38:BH38))))</f>
      </c>
      <c r="G39" s="38">
        <f>IF(ISBLANK('Liste élèves'!B40),"",IF(OR(COUNTBLANK('Saisie résultats'!S38:W38)&gt;0,COUNTBLANK('Saisie résultats'!AI38:AK38)&gt;0,COUNTBLANK('Saisie résultats'!AN38:AT38)&gt;0),"",IF(NOT(AND(ISERROR(MATCH("A",'Saisie résultats'!S38:W38,0)),ISERROR(MATCH("A",'Saisie résultats'!AI38:AK38,0)),ISERROR(MATCH("A",'Saisie résultats'!AN38:AT38,0)))),"A",SUM('Saisie résultats'!S38:W38,'Saisie résultats'!AI38:AK38,'Saisie résultats'!AN38:AT38))))</f>
      </c>
      <c r="H39" s="38">
        <f>IF(ISBLANK('Liste élèves'!B40),"",IF(OR(COUNTBLANK('Saisie résultats'!AE38:AH38)&gt;0,COUNTBLANK('Saisie résultats'!AL38:AM38)&gt;0,COUNTBLANK('Saisie résultats'!AV38:AX38)&gt;0),"",IF(NOT(AND(ISERROR(MATCH("A",'Saisie résultats'!AE38:AH38,0)),ISERROR(MATCH("A",'Saisie résultats'!AL38:AM38,0)),ISERROR(MATCH("A",'Saisie résultats'!AV38:AX38,0)))),"A",SUM('Saisie résultats'!AE38:AH38,'Saisie résultats'!AL38:AM38,'Saisie résultats'!AV38:AX38))))</f>
      </c>
      <c r="I39" s="38">
        <f>IF(ISBLANK('Liste élèves'!B40),"",IF(OR(COUNTBLANK('Saisie résultats'!BO38:BS38)&gt;0,COUNTBLANK('Saisie résultats'!BV38:BX38)&gt;0),"",IF(NOT(AND(ISERROR(MATCH("A",'Saisie résultats'!BO38:BS38,0)),ISERROR(MATCH("A",'Saisie résultats'!BV38:BX38,0)))),"A",SUM('Saisie résultats'!BO38:BS38,'Saisie résultats'!BV38:BX38))))</f>
      </c>
      <c r="J39" s="38">
        <f>IF(ISBLANK('Liste élèves'!B40),"",IF(OR(COUNTBLANK('Saisie résultats'!BT38:BU38)&gt;0,COUNTBLANK('Saisie résultats'!BY38:CH38)&gt;0),"",IF(NOT(AND(ISERROR(MATCH("A",'Saisie résultats'!BT38:BU38,0)),ISERROR(MATCH("A",'Saisie résultats'!BY38:CH38,0)))),"A",SUM('Saisie résultats'!BT38:BU38,'Saisie résultats'!BY38:CH38))))</f>
      </c>
      <c r="K39" s="38">
        <f>IF(ISBLANK('Liste élèves'!B40),"",IF(COUNTBLANK('Saisie résultats'!CL38:CR38)&gt;0,"",IF(NOT(AND(ISERROR(MATCH("A",'Saisie résultats'!CL38:CR38,0)))),"A",SUM('Saisie résultats'!CL38:CR38))))</f>
      </c>
      <c r="L39" s="38">
        <f>IF(ISBLANK('Liste élèves'!B40),"",IF(OR(COUNTBLANK('Saisie résultats'!CI38:CK38)&gt;0,COUNTBLANK('Saisie résultats'!CS38:CV38)&gt;0),"",IF(NOT(AND(ISERROR(MATCH("A",'Saisie résultats'!CI38:CK38,0)),ISERROR(MATCH("A",'Saisie résultats'!CS38:CV38,0)))),"A",SUM('Saisie résultats'!CI38:CK38,'Saisie résultats'!CS38:CV38))))</f>
      </c>
      <c r="M39" s="38">
        <f>IF(ISBLANK('Liste élèves'!B40),"",IF(OR(COUNTBLANK('Saisie résultats'!BL38:BN38)&gt;0,COUNTBLANK('Saisie résultats'!CW38:CY38)&gt;0),"",IF(NOT(AND(ISERROR(MATCH("A",'Saisie résultats'!BL38:BN38,0)),ISERROR(MATCH("A",'Saisie résultats'!CW38:CY38,0)))),"A",SUM('Saisie résultats'!BL38:BN38,'Saisie résultats'!CW38:CY38))))</f>
      </c>
      <c r="N39" s="22" t="b">
        <f>AND(NOT(ISBLANK('Liste élèves'!B40)),COUNTA('Saisie résultats'!D38:CY38)&lt;&gt;100)</f>
        <v>0</v>
      </c>
      <c r="O39" s="22">
        <f>COUNTBLANK('Saisie résultats'!D38:CY38)</f>
        <v>100</v>
      </c>
      <c r="P39" s="22" t="b">
        <f t="shared" si="1"/>
        <v>1</v>
      </c>
      <c r="Q39" s="22">
        <f>IF(ISBLANK('Liste élèves'!B40),"",IF(OR(ISTEXT(D39),ISTEXT(E39),ISTEXT(F39),ISTEXT(G39),ISTEXT(H39)),"",SUM(D39:H39)))</f>
      </c>
      <c r="R39" s="22">
        <f>IF(ISBLANK('Liste élèves'!B40),"",IF(OR(ISTEXT(I39),ISTEXT(J39),ISTEXT(K39),ISTEXT(L39),ISTEXT(M39)),"",SUM(I39:M39)))</f>
      </c>
      <c r="IS39" s="7"/>
    </row>
    <row r="40" spans="2:253" s="22" customFormat="1" ht="15" customHeight="1">
      <c r="B40" s="36">
        <v>31</v>
      </c>
      <c r="C40" s="37">
        <f>IF(ISBLANK('Liste élèves'!B41),"",('Liste élèves'!B41))</f>
      </c>
      <c r="D40" s="38">
        <f>IF(ISBLANK('Liste élèves'!B41),"",IF(OR(COUNTBLANK('Saisie résultats'!D39:I39)&gt;0,COUNTBLANK('Saisie résultats'!X39:AB39)&gt;0,COUNTBLANK('Saisie résultats'!AD39)&gt;0,COUNTBLANK('Saisie résultats'!BI39:BK39)&gt;0),"",IF(NOT(AND(ISERROR(MATCH("A",'Saisie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résultats'!BI39:BK39))))</f>
      </c>
      <c r="E40" s="38">
        <f>IF(ISBLANK('Liste élèves'!B41),"",IF(OR(COUNTBLANK('Saisie résultats'!M39:R39)&gt;0,COUNTBLANK('Saisie résultats'!AC39)&gt;0,COUNTBLANK('Saisie résultats'!BA39:BC39)&gt;0),"",IF(NOT(AND(ISERROR(MATCH("A",'Saisie résultats'!M39:R39,0)),ISERROR(MATCH("A",'Saisie résultats'!AC39:AC39,0)),ISERROR(MATCH("A",'Saisie résultats'!BA39:BC39,0)))),"A",SUM('Saisie résultats'!M39:R39,'Saisie résultats'!AC39,'Saisie résultats'!BA39:BC39))))</f>
      </c>
      <c r="F40" s="38">
        <f>IF(ISBLANK('Liste élèves'!B41),"",IF(OR(COUNTBLANK('Saisie résultats'!J39:L39)&gt;0,COUNTBLANK('Saisie résultats'!AY39:AZ39)&gt;0,COUNTBLANK('Saisie résultats'!BD39:BH39)&gt;0),"",IF(NOT(AND(ISERROR(MATCH("A",'Saisie résultats'!J39:L39,0)),ISERROR(MATCH("A",'Saisie résultats'!AY39:AZ39,0)),ISERROR(MATCH("A",'Saisie résultats'!BD39:BH39,0)))),"A",SUM('Saisie résultats'!J39:L39,'Saisie résultats'!AY39:AZ39,'Saisie résultats'!BD39:BH39))))</f>
      </c>
      <c r="G40" s="38">
        <f>IF(ISBLANK('Liste élèves'!B41),"",IF(OR(COUNTBLANK('Saisie résultats'!S39:W39)&gt;0,COUNTBLANK('Saisie résultats'!AI39:AK39)&gt;0,COUNTBLANK('Saisie résultats'!AN39:AT39)&gt;0),"",IF(NOT(AND(ISERROR(MATCH("A",'Saisie résultats'!S39:W39,0)),ISERROR(MATCH("A",'Saisie résultats'!AI39:AK39,0)),ISERROR(MATCH("A",'Saisie résultats'!AN39:AT39,0)))),"A",SUM('Saisie résultats'!S39:W39,'Saisie résultats'!AI39:AK39,'Saisie résultats'!AN39:AT39))))</f>
      </c>
      <c r="H40" s="38">
        <f>IF(ISBLANK('Liste élèves'!B41),"",IF(OR(COUNTBLANK('Saisie résultats'!AE39:AH39)&gt;0,COUNTBLANK('Saisie résultats'!AL39:AM39)&gt;0,COUNTBLANK('Saisie résultats'!AV39:AX39)&gt;0),"",IF(NOT(AND(ISERROR(MATCH("A",'Saisie résultats'!AE39:AH39,0)),ISERROR(MATCH("A",'Saisie résultats'!AL39:AM39,0)),ISERROR(MATCH("A",'Saisie résultats'!AV39:AX39,0)))),"A",SUM('Saisie résultats'!AE39:AH39,'Saisie résultats'!AL39:AM39,'Saisie résultats'!AV39:AX39))))</f>
      </c>
      <c r="I40" s="38">
        <f>IF(ISBLANK('Liste élèves'!B41),"",IF(OR(COUNTBLANK('Saisie résultats'!BO39:BS39)&gt;0,COUNTBLANK('Saisie résultats'!BV39:BX39)&gt;0),"",IF(NOT(AND(ISERROR(MATCH("A",'Saisie résultats'!BO39:BS39,0)),ISERROR(MATCH("A",'Saisie résultats'!BV39:BX39,0)))),"A",SUM('Saisie résultats'!BO39:BS39,'Saisie résultats'!BV39:BX39))))</f>
      </c>
      <c r="J40" s="38">
        <f>IF(ISBLANK('Liste élèves'!B41),"",IF(OR(COUNTBLANK('Saisie résultats'!BT39:BU39)&gt;0,COUNTBLANK('Saisie résultats'!BY39:CH39)&gt;0),"",IF(NOT(AND(ISERROR(MATCH("A",'Saisie résultats'!BT39:BU39,0)),ISERROR(MATCH("A",'Saisie résultats'!BY39:CH39,0)))),"A",SUM('Saisie résultats'!BT39:BU39,'Saisie résultats'!BY39:CH39))))</f>
      </c>
      <c r="K40" s="38">
        <f>IF(ISBLANK('Liste élèves'!B41),"",IF(COUNTBLANK('Saisie résultats'!CL39:CR39)&gt;0,"",IF(NOT(AND(ISERROR(MATCH("A",'Saisie résultats'!CL39:CR39,0)))),"A",SUM('Saisie résultats'!CL39:CR39))))</f>
      </c>
      <c r="L40" s="38">
        <f>IF(ISBLANK('Liste élèves'!B41),"",IF(OR(COUNTBLANK('Saisie résultats'!CI39:CK39)&gt;0,COUNTBLANK('Saisie résultats'!CS39:CV39)&gt;0),"",IF(NOT(AND(ISERROR(MATCH("A",'Saisie résultats'!CI39:CK39,0)),ISERROR(MATCH("A",'Saisie résultats'!CS39:CV39,0)))),"A",SUM('Saisie résultats'!CI39:CK39,'Saisie résultats'!CS39:CV39))))</f>
      </c>
      <c r="M40" s="38">
        <f>IF(ISBLANK('Liste élèves'!B41),"",IF(OR(COUNTBLANK('Saisie résultats'!BL39:BN39)&gt;0,COUNTBLANK('Saisie résultats'!CW39:CY39)&gt;0),"",IF(NOT(AND(ISERROR(MATCH("A",'Saisie résultats'!BL39:BN39,0)),ISERROR(MATCH("A",'Saisie résultats'!CW39:CY39,0)))),"A",SUM('Saisie résultats'!BL39:BN39,'Saisie résultats'!CW39:CY39))))</f>
      </c>
      <c r="N40" s="22" t="b">
        <f>AND(NOT(ISBLANK('Liste élèves'!B41)),COUNTA('Saisie résultats'!D39:CY39)&lt;&gt;100)</f>
        <v>0</v>
      </c>
      <c r="O40" s="22">
        <f>COUNTBLANK('Saisie résultats'!D39:CY39)</f>
        <v>100</v>
      </c>
      <c r="P40" s="22" t="b">
        <f t="shared" si="1"/>
        <v>1</v>
      </c>
      <c r="Q40" s="22">
        <f>IF(ISBLANK('Liste élèves'!B41),"",IF(OR(ISTEXT(D40),ISTEXT(E40),ISTEXT(F40),ISTEXT(G40),ISTEXT(H40)),"",SUM(D40:H40)))</f>
      </c>
      <c r="R40" s="22">
        <f>IF(ISBLANK('Liste élèves'!B41),"",IF(OR(ISTEXT(I40),ISTEXT(J40),ISTEXT(K40),ISTEXT(L40),ISTEXT(M40)),"",SUM(I40:M40)))</f>
      </c>
      <c r="IS40" s="7"/>
    </row>
    <row r="41" spans="2:253" s="22" customFormat="1" ht="15" customHeight="1">
      <c r="B41" s="36">
        <v>32</v>
      </c>
      <c r="C41" s="37">
        <f>IF(ISBLANK('Liste élèves'!B42),"",('Liste élèves'!B42))</f>
      </c>
      <c r="D41" s="38">
        <f>IF(ISBLANK('Liste élèves'!B42),"",IF(OR(COUNTBLANK('Saisie résultats'!D40:I40)&gt;0,COUNTBLANK('Saisie résultats'!X40:AB40)&gt;0,COUNTBLANK('Saisie résultats'!AD40)&gt;0,COUNTBLANK('Saisie résultats'!BI40:BK40)&gt;0),"",IF(NOT(AND(ISERROR(MATCH("A",'Saisie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résultats'!BI40:BK40))))</f>
      </c>
      <c r="E41" s="38">
        <f>IF(ISBLANK('Liste élèves'!B42),"",IF(OR(COUNTBLANK('Saisie résultats'!M40:R40)&gt;0,COUNTBLANK('Saisie résultats'!AC40)&gt;0,COUNTBLANK('Saisie résultats'!BA40:BC40)&gt;0),"",IF(NOT(AND(ISERROR(MATCH("A",'Saisie résultats'!M40:R40,0)),ISERROR(MATCH("A",'Saisie résultats'!AC40:AC40,0)),ISERROR(MATCH("A",'Saisie résultats'!BA40:BC40,0)))),"A",SUM('Saisie résultats'!M40:R40,'Saisie résultats'!AC40,'Saisie résultats'!BA40:BC40))))</f>
      </c>
      <c r="F41" s="38">
        <f>IF(ISBLANK('Liste élèves'!B42),"",IF(OR(COUNTBLANK('Saisie résultats'!J40:L40)&gt;0,COUNTBLANK('Saisie résultats'!AY40:AZ40)&gt;0,COUNTBLANK('Saisie résultats'!BD40:BH40)&gt;0),"",IF(NOT(AND(ISERROR(MATCH("A",'Saisie résultats'!J40:L40,0)),ISERROR(MATCH("A",'Saisie résultats'!AY40:AZ40,0)),ISERROR(MATCH("A",'Saisie résultats'!BD40:BH40,0)))),"A",SUM('Saisie résultats'!J40:L40,'Saisie résultats'!AY40:AZ40,'Saisie résultats'!BD40:BH40))))</f>
      </c>
      <c r="G41" s="38">
        <f>IF(ISBLANK('Liste élèves'!B42),"",IF(OR(COUNTBLANK('Saisie résultats'!S40:W40)&gt;0,COUNTBLANK('Saisie résultats'!AI40:AK40)&gt;0,COUNTBLANK('Saisie résultats'!AN40:AT40)&gt;0),"",IF(NOT(AND(ISERROR(MATCH("A",'Saisie résultats'!S40:W40,0)),ISERROR(MATCH("A",'Saisie résultats'!AI40:AK40,0)),ISERROR(MATCH("A",'Saisie résultats'!AN40:AT40,0)))),"A",SUM('Saisie résultats'!S40:W40,'Saisie résultats'!AI40:AK40,'Saisie résultats'!AN40:AT40))))</f>
      </c>
      <c r="H41" s="38">
        <f>IF(ISBLANK('Liste élèves'!B42),"",IF(OR(COUNTBLANK('Saisie résultats'!AE40:AH40)&gt;0,COUNTBLANK('Saisie résultats'!AL40:AM40)&gt;0,COUNTBLANK('Saisie résultats'!AV40:AX40)&gt;0),"",IF(NOT(AND(ISERROR(MATCH("A",'Saisie résultats'!AE40:AH40,0)),ISERROR(MATCH("A",'Saisie résultats'!AL40:AM40,0)),ISERROR(MATCH("A",'Saisie résultats'!AV40:AX40,0)))),"A",SUM('Saisie résultats'!AE40:AH40,'Saisie résultats'!AL40:AM40,'Saisie résultats'!AV40:AX40))))</f>
      </c>
      <c r="I41" s="38">
        <f>IF(ISBLANK('Liste élèves'!B42),"",IF(OR(COUNTBLANK('Saisie résultats'!BO40:BS40)&gt;0,COUNTBLANK('Saisie résultats'!BV40:BX40)&gt;0),"",IF(NOT(AND(ISERROR(MATCH("A",'Saisie résultats'!BO40:BS40,0)),ISERROR(MATCH("A",'Saisie résultats'!BV40:BX40,0)))),"A",SUM('Saisie résultats'!BO40:BS40,'Saisie résultats'!BV40:BX40))))</f>
      </c>
      <c r="J41" s="38">
        <f>IF(ISBLANK('Liste élèves'!B42),"",IF(OR(COUNTBLANK('Saisie résultats'!BT40:BU40)&gt;0,COUNTBLANK('Saisie résultats'!BY40:CH40)&gt;0),"",IF(NOT(AND(ISERROR(MATCH("A",'Saisie résultats'!BT40:BU40,0)),ISERROR(MATCH("A",'Saisie résultats'!BY40:CH40,0)))),"A",SUM('Saisie résultats'!BT40:BU40,'Saisie résultats'!BY40:CH40))))</f>
      </c>
      <c r="K41" s="38">
        <f>IF(ISBLANK('Liste élèves'!B42),"",IF(COUNTBLANK('Saisie résultats'!CL40:CR40)&gt;0,"",IF(NOT(AND(ISERROR(MATCH("A",'Saisie résultats'!CL40:CR40,0)))),"A",SUM('Saisie résultats'!CL40:CR40))))</f>
      </c>
      <c r="L41" s="38">
        <f>IF(ISBLANK('Liste élèves'!B42),"",IF(OR(COUNTBLANK('Saisie résultats'!CI40:CK40)&gt;0,COUNTBLANK('Saisie résultats'!CS40:CV40)&gt;0),"",IF(NOT(AND(ISERROR(MATCH("A",'Saisie résultats'!CI40:CK40,0)),ISERROR(MATCH("A",'Saisie résultats'!CS40:CV40,0)))),"A",SUM('Saisie résultats'!CI40:CK40,'Saisie résultats'!CS40:CV40))))</f>
      </c>
      <c r="M41" s="38">
        <f>IF(ISBLANK('Liste élèves'!B42),"",IF(OR(COUNTBLANK('Saisie résultats'!BL40:BN40)&gt;0,COUNTBLANK('Saisie résultats'!CW40:CY40)&gt;0),"",IF(NOT(AND(ISERROR(MATCH("A",'Saisie résultats'!BL40:BN40,0)),ISERROR(MATCH("A",'Saisie résultats'!CW40:CY40,0)))),"A",SUM('Saisie résultats'!BL40:BN40,'Saisie résultats'!CW40:CY40))))</f>
      </c>
      <c r="N41" s="22" t="b">
        <f>AND(NOT(ISBLANK('Liste élèves'!B42)),COUNTA('Saisie résultats'!D40:CY40)&lt;&gt;100)</f>
        <v>0</v>
      </c>
      <c r="O41" s="22">
        <f>COUNTBLANK('Saisie résultats'!D40:CY40)</f>
        <v>100</v>
      </c>
      <c r="P41" s="22" t="b">
        <f t="shared" si="1"/>
        <v>1</v>
      </c>
      <c r="Q41" s="22">
        <f>IF(ISBLANK('Liste élèves'!B42),"",IF(OR(ISTEXT(D41),ISTEXT(E41),ISTEXT(F41),ISTEXT(G41),ISTEXT(H41)),"",SUM(D41:H41)))</f>
      </c>
      <c r="R41" s="22">
        <f>IF(ISBLANK('Liste élèves'!B42),"",IF(OR(ISTEXT(I41),ISTEXT(J41),ISTEXT(K41),ISTEXT(L41),ISTEXT(M41)),"",SUM(I41:M41)))</f>
      </c>
      <c r="IS41" s="7"/>
    </row>
    <row r="42" spans="2:253" s="22" customFormat="1" ht="15" customHeight="1">
      <c r="B42" s="36">
        <v>33</v>
      </c>
      <c r="C42" s="37">
        <f>IF(ISBLANK('Liste élèves'!B43),"",('Liste élèves'!B43))</f>
      </c>
      <c r="D42" s="38">
        <f>IF(ISBLANK('Liste élèves'!B43),"",IF(OR(COUNTBLANK('Saisie résultats'!D41:I41)&gt;0,COUNTBLANK('Saisie résultats'!X41:AB41)&gt;0,COUNTBLANK('Saisie résultats'!AD41)&gt;0,COUNTBLANK('Saisie résultats'!BI41:BK41)&gt;0),"",IF(NOT(AND(ISERROR(MATCH("A",'Saisie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résultats'!BI41:BK41))))</f>
      </c>
      <c r="E42" s="38">
        <f>IF(ISBLANK('Liste élèves'!B43),"",IF(OR(COUNTBLANK('Saisie résultats'!M41:R41)&gt;0,COUNTBLANK('Saisie résultats'!AC41)&gt;0,COUNTBLANK('Saisie résultats'!BA41:BC41)&gt;0),"",IF(NOT(AND(ISERROR(MATCH("A",'Saisie résultats'!M41:R41,0)),ISERROR(MATCH("A",'Saisie résultats'!AC41:AC41,0)),ISERROR(MATCH("A",'Saisie résultats'!BA41:BC41,0)))),"A",SUM('Saisie résultats'!M41:R41,'Saisie résultats'!AC41,'Saisie résultats'!BA41:BC41))))</f>
      </c>
      <c r="F42" s="38">
        <f>IF(ISBLANK('Liste élèves'!B43),"",IF(OR(COUNTBLANK('Saisie résultats'!J41:L41)&gt;0,COUNTBLANK('Saisie résultats'!AY41:AZ41)&gt;0,COUNTBLANK('Saisie résultats'!BD41:BH41)&gt;0),"",IF(NOT(AND(ISERROR(MATCH("A",'Saisie résultats'!J41:L41,0)),ISERROR(MATCH("A",'Saisie résultats'!AY41:AZ41,0)),ISERROR(MATCH("A",'Saisie résultats'!BD41:BH41,0)))),"A",SUM('Saisie résultats'!J41:L41,'Saisie résultats'!AY41:AZ41,'Saisie résultats'!BD41:BH41))))</f>
      </c>
      <c r="G42" s="38">
        <f>IF(ISBLANK('Liste élèves'!B43),"",IF(OR(COUNTBLANK('Saisie résultats'!S41:W41)&gt;0,COUNTBLANK('Saisie résultats'!AI41:AK41)&gt;0,COUNTBLANK('Saisie résultats'!AN41:AT41)&gt;0),"",IF(NOT(AND(ISERROR(MATCH("A",'Saisie résultats'!S41:W41,0)),ISERROR(MATCH("A",'Saisie résultats'!AI41:AK41,0)),ISERROR(MATCH("A",'Saisie résultats'!AN41:AT41,0)))),"A",SUM('Saisie résultats'!S41:W41,'Saisie résultats'!AI41:AK41,'Saisie résultats'!AN41:AT41))))</f>
      </c>
      <c r="H42" s="38">
        <f>IF(ISBLANK('Liste élèves'!B43),"",IF(OR(COUNTBLANK('Saisie résultats'!AE41:AH41)&gt;0,COUNTBLANK('Saisie résultats'!AL41:AM41)&gt;0,COUNTBLANK('Saisie résultats'!AV41:AX41)&gt;0),"",IF(NOT(AND(ISERROR(MATCH("A",'Saisie résultats'!AE41:AH41,0)),ISERROR(MATCH("A",'Saisie résultats'!AL41:AM41,0)),ISERROR(MATCH("A",'Saisie résultats'!AV41:AX41,0)))),"A",SUM('Saisie résultats'!AE41:AH41,'Saisie résultats'!AL41:AM41,'Saisie résultats'!AV41:AX41))))</f>
      </c>
      <c r="I42" s="38">
        <f>IF(ISBLANK('Liste élèves'!B43),"",IF(OR(COUNTBLANK('Saisie résultats'!BO41:BS41)&gt;0,COUNTBLANK('Saisie résultats'!BV41:BX41)&gt;0),"",IF(NOT(AND(ISERROR(MATCH("A",'Saisie résultats'!BO41:BS41,0)),ISERROR(MATCH("A",'Saisie résultats'!BV41:BX41,0)))),"A",SUM('Saisie résultats'!BO41:BS41,'Saisie résultats'!BV41:BX41))))</f>
      </c>
      <c r="J42" s="38">
        <f>IF(ISBLANK('Liste élèves'!B43),"",IF(OR(COUNTBLANK('Saisie résultats'!BT41:BU41)&gt;0,COUNTBLANK('Saisie résultats'!BY41:CH41)&gt;0),"",IF(NOT(AND(ISERROR(MATCH("A",'Saisie résultats'!BT41:BU41,0)),ISERROR(MATCH("A",'Saisie résultats'!BY41:CH41,0)))),"A",SUM('Saisie résultats'!BT41:BU41,'Saisie résultats'!BY41:CH41))))</f>
      </c>
      <c r="K42" s="38">
        <f>IF(ISBLANK('Liste élèves'!B43),"",IF(COUNTBLANK('Saisie résultats'!CL41:CR41)&gt;0,"",IF(NOT(AND(ISERROR(MATCH("A",'Saisie résultats'!CL41:CR41,0)))),"A",SUM('Saisie résultats'!CL41:CR41))))</f>
      </c>
      <c r="L42" s="38">
        <f>IF(ISBLANK('Liste élèves'!B43),"",IF(OR(COUNTBLANK('Saisie résultats'!CI41:CK41)&gt;0,COUNTBLANK('Saisie résultats'!CS41:CV41)&gt;0),"",IF(NOT(AND(ISERROR(MATCH("A",'Saisie résultats'!CI41:CK41,0)),ISERROR(MATCH("A",'Saisie résultats'!CS41:CV41,0)))),"A",SUM('Saisie résultats'!CI41:CK41,'Saisie résultats'!CS41:CV41))))</f>
      </c>
      <c r="M42" s="38">
        <f>IF(ISBLANK('Liste élèves'!B43),"",IF(OR(COUNTBLANK('Saisie résultats'!BL41:BN41)&gt;0,COUNTBLANK('Saisie résultats'!CW41:CY41)&gt;0),"",IF(NOT(AND(ISERROR(MATCH("A",'Saisie résultats'!BL41:BN41,0)),ISERROR(MATCH("A",'Saisie résultats'!CW41:CY41,0)))),"A",SUM('Saisie résultats'!BL41:BN41,'Saisie résultats'!CW41:CY41))))</f>
      </c>
      <c r="N42" s="22" t="b">
        <f>AND(NOT(ISBLANK('Liste élèves'!B43)),COUNTA('Saisie résultats'!D41:CY41)&lt;&gt;100)</f>
        <v>0</v>
      </c>
      <c r="O42" s="22">
        <f>COUNTBLANK('Saisie résultats'!D41:CY41)</f>
        <v>100</v>
      </c>
      <c r="P42" s="22" t="b">
        <f aca="true" t="shared" si="2" ref="P42:P73">OR(N42,COUNTIF(D42:M42,"A")&gt;0,IF(C42="",TRUE,FALSE))</f>
        <v>1</v>
      </c>
      <c r="Q42" s="22">
        <f>IF(ISBLANK('Liste élèves'!B43),"",IF(OR(ISTEXT(D42),ISTEXT(E42),ISTEXT(F42),ISTEXT(G42),ISTEXT(H42)),"",SUM(D42:H42)))</f>
      </c>
      <c r="R42" s="22">
        <f>IF(ISBLANK('Liste élèves'!B43),"",IF(OR(ISTEXT(I42),ISTEXT(J42),ISTEXT(K42),ISTEXT(L42),ISTEXT(M42)),"",SUM(I42:M42)))</f>
      </c>
      <c r="IS42" s="7"/>
    </row>
    <row r="43" spans="2:253" s="22" customFormat="1" ht="15" customHeight="1">
      <c r="B43" s="36">
        <v>34</v>
      </c>
      <c r="C43" s="37">
        <f>IF(ISBLANK('Liste élèves'!B44),"",('Liste élèves'!B44))</f>
      </c>
      <c r="D43" s="38">
        <f>IF(ISBLANK('Liste élèves'!B44),"",IF(OR(COUNTBLANK('Saisie résultats'!D42:I42)&gt;0,COUNTBLANK('Saisie résultats'!X42:AB42)&gt;0,COUNTBLANK('Saisie résultats'!AD42)&gt;0,COUNTBLANK('Saisie résultats'!BI42:BK42)&gt;0),"",IF(NOT(AND(ISERROR(MATCH("A",'Saisie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résultats'!BI42:BK42))))</f>
      </c>
      <c r="E43" s="38">
        <f>IF(ISBLANK('Liste élèves'!B44),"",IF(OR(COUNTBLANK('Saisie résultats'!M42:R42)&gt;0,COUNTBLANK('Saisie résultats'!AC42)&gt;0,COUNTBLANK('Saisie résultats'!BA42:BC42)&gt;0),"",IF(NOT(AND(ISERROR(MATCH("A",'Saisie résultats'!M42:R42,0)),ISERROR(MATCH("A",'Saisie résultats'!AC42:AC42,0)),ISERROR(MATCH("A",'Saisie résultats'!BA42:BC42,0)))),"A",SUM('Saisie résultats'!M42:R42,'Saisie résultats'!AC42,'Saisie résultats'!BA42:BC42))))</f>
      </c>
      <c r="F43" s="38">
        <f>IF(ISBLANK('Liste élèves'!B44),"",IF(OR(COUNTBLANK('Saisie résultats'!J42:L42)&gt;0,COUNTBLANK('Saisie résultats'!AY42:AZ42)&gt;0,COUNTBLANK('Saisie résultats'!BD42:BH42)&gt;0),"",IF(NOT(AND(ISERROR(MATCH("A",'Saisie résultats'!J42:L42,0)),ISERROR(MATCH("A",'Saisie résultats'!AY42:AZ42,0)),ISERROR(MATCH("A",'Saisie résultats'!BD42:BH42,0)))),"A",SUM('Saisie résultats'!J42:L42,'Saisie résultats'!AY42:AZ42,'Saisie résultats'!BD42:BH42))))</f>
      </c>
      <c r="G43" s="38">
        <f>IF(ISBLANK('Liste élèves'!B44),"",IF(OR(COUNTBLANK('Saisie résultats'!S42:W42)&gt;0,COUNTBLANK('Saisie résultats'!AI42:AK42)&gt;0,COUNTBLANK('Saisie résultats'!AN42:AT42)&gt;0),"",IF(NOT(AND(ISERROR(MATCH("A",'Saisie résultats'!S42:W42,0)),ISERROR(MATCH("A",'Saisie résultats'!AI42:AK42,0)),ISERROR(MATCH("A",'Saisie résultats'!AN42:AT42,0)))),"A",SUM('Saisie résultats'!S42:W42,'Saisie résultats'!AI42:AK42,'Saisie résultats'!AN42:AT42))))</f>
      </c>
      <c r="H43" s="38">
        <f>IF(ISBLANK('Liste élèves'!B44),"",IF(OR(COUNTBLANK('Saisie résultats'!AE42:AH42)&gt;0,COUNTBLANK('Saisie résultats'!AL42:AM42)&gt;0,COUNTBLANK('Saisie résultats'!AV42:AX42)&gt;0),"",IF(NOT(AND(ISERROR(MATCH("A",'Saisie résultats'!AE42:AH42,0)),ISERROR(MATCH("A",'Saisie résultats'!AL42:AM42,0)),ISERROR(MATCH("A",'Saisie résultats'!AV42:AX42,0)))),"A",SUM('Saisie résultats'!AE42:AH42,'Saisie résultats'!AL42:AM42,'Saisie résultats'!AV42:AX42))))</f>
      </c>
      <c r="I43" s="38">
        <f>IF(ISBLANK('Liste élèves'!B44),"",IF(OR(COUNTBLANK('Saisie résultats'!BO42:BS42)&gt;0,COUNTBLANK('Saisie résultats'!BV42:BX42)&gt;0),"",IF(NOT(AND(ISERROR(MATCH("A",'Saisie résultats'!BO42:BS42,0)),ISERROR(MATCH("A",'Saisie résultats'!BV42:BX42,0)))),"A",SUM('Saisie résultats'!BO42:BS42,'Saisie résultats'!BV42:BX42))))</f>
      </c>
      <c r="J43" s="38">
        <f>IF(ISBLANK('Liste élèves'!B44),"",IF(OR(COUNTBLANK('Saisie résultats'!BT42:BU42)&gt;0,COUNTBLANK('Saisie résultats'!BY42:CH42)&gt;0),"",IF(NOT(AND(ISERROR(MATCH("A",'Saisie résultats'!BT42:BU42,0)),ISERROR(MATCH("A",'Saisie résultats'!BY42:CH42,0)))),"A",SUM('Saisie résultats'!BT42:BU42,'Saisie résultats'!BY42:CH42))))</f>
      </c>
      <c r="K43" s="38">
        <f>IF(ISBLANK('Liste élèves'!B44),"",IF(COUNTBLANK('Saisie résultats'!CL42:CR42)&gt;0,"",IF(NOT(AND(ISERROR(MATCH("A",'Saisie résultats'!CL42:CR42,0)))),"A",SUM('Saisie résultats'!CL42:CR42))))</f>
      </c>
      <c r="L43" s="38">
        <f>IF(ISBLANK('Liste élèves'!B44),"",IF(OR(COUNTBLANK('Saisie résultats'!CI42:CK42)&gt;0,COUNTBLANK('Saisie résultats'!CS42:CV42)&gt;0),"",IF(NOT(AND(ISERROR(MATCH("A",'Saisie résultats'!CI42:CK42,0)),ISERROR(MATCH("A",'Saisie résultats'!CS42:CV42,0)))),"A",SUM('Saisie résultats'!CI42:CK42,'Saisie résultats'!CS42:CV42))))</f>
      </c>
      <c r="M43" s="38">
        <f>IF(ISBLANK('Liste élèves'!B44),"",IF(OR(COUNTBLANK('Saisie résultats'!BL42:BN42)&gt;0,COUNTBLANK('Saisie résultats'!CW42:CY42)&gt;0),"",IF(NOT(AND(ISERROR(MATCH("A",'Saisie résultats'!BL42:BN42,0)),ISERROR(MATCH("A",'Saisie résultats'!CW42:CY42,0)))),"A",SUM('Saisie résultats'!BL42:BN42,'Saisie résultats'!CW42:CY42))))</f>
      </c>
      <c r="N43" s="22" t="b">
        <f>AND(NOT(ISBLANK('Liste élèves'!B44)),COUNTA('Saisie résultats'!D42:CY42)&lt;&gt;100)</f>
        <v>0</v>
      </c>
      <c r="O43" s="22">
        <f>COUNTBLANK('Saisie résultats'!D42:CY42)</f>
        <v>100</v>
      </c>
      <c r="P43" s="22" t="b">
        <f t="shared" si="2"/>
        <v>1</v>
      </c>
      <c r="Q43" s="22">
        <f>IF(ISBLANK('Liste élèves'!B44),"",IF(OR(ISTEXT(D43),ISTEXT(E43),ISTEXT(F43),ISTEXT(G43),ISTEXT(H43)),"",SUM(D43:H43)))</f>
      </c>
      <c r="R43" s="22">
        <f>IF(ISBLANK('Liste élèves'!B44),"",IF(OR(ISTEXT(I43),ISTEXT(J43),ISTEXT(K43),ISTEXT(L43),ISTEXT(M43)),"",SUM(I43:M43)))</f>
      </c>
      <c r="AD43" s="39"/>
      <c r="AE43" s="39"/>
      <c r="AF43" s="40"/>
      <c r="AG43" s="40"/>
      <c r="AH43" s="40"/>
      <c r="AI43" s="40"/>
      <c r="AJ43" s="40"/>
      <c r="IS43" s="7"/>
    </row>
    <row r="44" spans="2:253" s="22" customFormat="1" ht="15" customHeight="1">
      <c r="B44" s="36">
        <v>35</v>
      </c>
      <c r="C44" s="37">
        <f>IF(ISBLANK('Liste élèves'!B45),"",('Liste élèves'!B45))</f>
      </c>
      <c r="D44" s="38">
        <f>IF(ISBLANK('Liste élèves'!B45),"",IF(OR(COUNTBLANK('Saisie résultats'!D43:I43)&gt;0,COUNTBLANK('Saisie résultats'!X43:AB43)&gt;0,COUNTBLANK('Saisie résultats'!AD43)&gt;0,COUNTBLANK('Saisie résultats'!BI43:BK43)&gt;0),"",IF(NOT(AND(ISERROR(MATCH("A",'Saisie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résultats'!BI43:BK43))))</f>
      </c>
      <c r="E44" s="38">
        <f>IF(ISBLANK('Liste élèves'!B45),"",IF(OR(COUNTBLANK('Saisie résultats'!M43:R43)&gt;0,COUNTBLANK('Saisie résultats'!AC43)&gt;0,COUNTBLANK('Saisie résultats'!BA43:BC43)&gt;0),"",IF(NOT(AND(ISERROR(MATCH("A",'Saisie résultats'!M43:R43,0)),ISERROR(MATCH("A",'Saisie résultats'!AC43:AC43,0)),ISERROR(MATCH("A",'Saisie résultats'!BA43:BC43,0)))),"A",SUM('Saisie résultats'!M43:R43,'Saisie résultats'!AC43,'Saisie résultats'!BA43:BC43))))</f>
      </c>
      <c r="F44" s="38">
        <f>IF(ISBLANK('Liste élèves'!B45),"",IF(OR(COUNTBLANK('Saisie résultats'!J43:L43)&gt;0,COUNTBLANK('Saisie résultats'!AY43:AZ43)&gt;0,COUNTBLANK('Saisie résultats'!BD43:BH43)&gt;0),"",IF(NOT(AND(ISERROR(MATCH("A",'Saisie résultats'!J43:L43,0)),ISERROR(MATCH("A",'Saisie résultats'!AY43:AZ43,0)),ISERROR(MATCH("A",'Saisie résultats'!BD43:BH43,0)))),"A",SUM('Saisie résultats'!J43:L43,'Saisie résultats'!AY43:AZ43,'Saisie résultats'!BD43:BH43))))</f>
      </c>
      <c r="G44" s="38">
        <f>IF(ISBLANK('Liste élèves'!B45),"",IF(OR(COUNTBLANK('Saisie résultats'!S43:W43)&gt;0,COUNTBLANK('Saisie résultats'!AI43:AK43)&gt;0,COUNTBLANK('Saisie résultats'!AN43:AT43)&gt;0),"",IF(NOT(AND(ISERROR(MATCH("A",'Saisie résultats'!S43:W43,0)),ISERROR(MATCH("A",'Saisie résultats'!AI43:AK43,0)),ISERROR(MATCH("A",'Saisie résultats'!AN43:AT43,0)))),"A",SUM('Saisie résultats'!S43:W43,'Saisie résultats'!AI43:AK43,'Saisie résultats'!AN43:AT43))))</f>
      </c>
      <c r="H44" s="38">
        <f>IF(ISBLANK('Liste élèves'!B45),"",IF(OR(COUNTBLANK('Saisie résultats'!AE43:AH43)&gt;0,COUNTBLANK('Saisie résultats'!AL43:AM43)&gt;0,COUNTBLANK('Saisie résultats'!AV43:AX43)&gt;0),"",IF(NOT(AND(ISERROR(MATCH("A",'Saisie résultats'!AE43:AH43,0)),ISERROR(MATCH("A",'Saisie résultats'!AL43:AM43,0)),ISERROR(MATCH("A",'Saisie résultats'!AV43:AX43,0)))),"A",SUM('Saisie résultats'!AE43:AH43,'Saisie résultats'!AL43:AM43,'Saisie résultats'!AV43:AX43))))</f>
      </c>
      <c r="I44" s="38">
        <f>IF(ISBLANK('Liste élèves'!B45),"",IF(OR(COUNTBLANK('Saisie résultats'!BO43:BS43)&gt;0,COUNTBLANK('Saisie résultats'!BV43:BX43)&gt;0),"",IF(NOT(AND(ISERROR(MATCH("A",'Saisie résultats'!BO43:BS43,0)),ISERROR(MATCH("A",'Saisie résultats'!BV43:BX43,0)))),"A",SUM('Saisie résultats'!BO43:BS43,'Saisie résultats'!BV43:BX43))))</f>
      </c>
      <c r="J44" s="38">
        <f>IF(ISBLANK('Liste élèves'!B45),"",IF(OR(COUNTBLANK('Saisie résultats'!BT43:BU43)&gt;0,COUNTBLANK('Saisie résultats'!BY43:CH43)&gt;0),"",IF(NOT(AND(ISERROR(MATCH("A",'Saisie résultats'!BT43:BU43,0)),ISERROR(MATCH("A",'Saisie résultats'!BY43:CH43,0)))),"A",SUM('Saisie résultats'!BT43:BU43,'Saisie résultats'!BY43:CH43))))</f>
      </c>
      <c r="K44" s="38">
        <f>IF(ISBLANK('Liste élèves'!B45),"",IF(COUNTBLANK('Saisie résultats'!CL43:CR43)&gt;0,"",IF(NOT(AND(ISERROR(MATCH("A",'Saisie résultats'!CL43:CR43,0)))),"A",SUM('Saisie résultats'!CL43:CR43))))</f>
      </c>
      <c r="L44" s="38">
        <f>IF(ISBLANK('Liste élèves'!B45),"",IF(OR(COUNTBLANK('Saisie résultats'!CI43:CK43)&gt;0,COUNTBLANK('Saisie résultats'!CS43:CV43)&gt;0),"",IF(NOT(AND(ISERROR(MATCH("A",'Saisie résultats'!CI43:CK43,0)),ISERROR(MATCH("A",'Saisie résultats'!CS43:CV43,0)))),"A",SUM('Saisie résultats'!CI43:CK43,'Saisie résultats'!CS43:CV43))))</f>
      </c>
      <c r="M44" s="38">
        <f>IF(ISBLANK('Liste élèves'!B45),"",IF(OR(COUNTBLANK('Saisie résultats'!BL43:BN43)&gt;0,COUNTBLANK('Saisie résultats'!CW43:CY43)&gt;0),"",IF(NOT(AND(ISERROR(MATCH("A",'Saisie résultats'!BL43:BN43,0)),ISERROR(MATCH("A",'Saisie résultats'!CW43:CY43,0)))),"A",SUM('Saisie résultats'!BL43:BN43,'Saisie résultats'!CW43:CY43))))</f>
      </c>
      <c r="N44" s="22" t="b">
        <f>AND(NOT(ISBLANK('Liste élèves'!B45)),COUNTA('Saisie résultats'!D43:CY43)&lt;&gt;100)</f>
        <v>0</v>
      </c>
      <c r="O44" s="22">
        <f>COUNTBLANK('Saisie résultats'!D43:CY43)</f>
        <v>100</v>
      </c>
      <c r="P44" s="22" t="b">
        <f t="shared" si="2"/>
        <v>1</v>
      </c>
      <c r="Q44" s="22">
        <f>IF(ISBLANK('Liste élèves'!B45),"",IF(OR(ISTEXT(D44),ISTEXT(E44),ISTEXT(F44),ISTEXT(G44),ISTEXT(H44)),"",SUM(D44:H44)))</f>
      </c>
      <c r="R44" s="22">
        <f>IF(ISBLANK('Liste élèves'!B45),"",IF(OR(ISTEXT(I44),ISTEXT(J44),ISTEXT(K44),ISTEXT(L44),ISTEXT(M44)),"",SUM(I44:M44)))</f>
      </c>
      <c r="AD44" s="39"/>
      <c r="AE44" s="39"/>
      <c r="AF44" s="40"/>
      <c r="AG44" s="40"/>
      <c r="AH44" s="40"/>
      <c r="AI44" s="40"/>
      <c r="AJ44" s="40"/>
      <c r="IS44" s="7"/>
    </row>
    <row r="45" spans="2:253" s="22" customFormat="1" ht="15" customHeight="1">
      <c r="B45" s="36">
        <v>36</v>
      </c>
      <c r="C45" s="37">
        <f>IF(ISBLANK('Liste élèves'!B46),"",('Liste élèves'!B46))</f>
      </c>
      <c r="D45" s="38">
        <f>IF(ISBLANK('Liste élèves'!B46),"",IF(OR(COUNTBLANK('Saisie résultats'!D44:I44)&gt;0,COUNTBLANK('Saisie résultats'!X44:AB44)&gt;0,COUNTBLANK('Saisie résultats'!AD44)&gt;0,COUNTBLANK('Saisie résultats'!BI44:BK44)&gt;0),"",IF(NOT(AND(ISERROR(MATCH("A",'Saisie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résultats'!BI44:BK44))))</f>
      </c>
      <c r="E45" s="38">
        <f>IF(ISBLANK('Liste élèves'!B46),"",IF(OR(COUNTBLANK('Saisie résultats'!M44:R44)&gt;0,COUNTBLANK('Saisie résultats'!AC44)&gt;0,COUNTBLANK('Saisie résultats'!BA44:BC44)&gt;0),"",IF(NOT(AND(ISERROR(MATCH("A",'Saisie résultats'!M44:R44,0)),ISERROR(MATCH("A",'Saisie résultats'!AC44:AC44,0)),ISERROR(MATCH("A",'Saisie résultats'!BA44:BC44,0)))),"A",SUM('Saisie résultats'!M44:R44,'Saisie résultats'!AC44,'Saisie résultats'!BA44:BC44))))</f>
      </c>
      <c r="F45" s="38">
        <f>IF(ISBLANK('Liste élèves'!B46),"",IF(OR(COUNTBLANK('Saisie résultats'!J44:L44)&gt;0,COUNTBLANK('Saisie résultats'!AY44:AZ44)&gt;0,COUNTBLANK('Saisie résultats'!BD44:BH44)&gt;0),"",IF(NOT(AND(ISERROR(MATCH("A",'Saisie résultats'!J44:L44,0)),ISERROR(MATCH("A",'Saisie résultats'!AY44:AZ44,0)),ISERROR(MATCH("A",'Saisie résultats'!BD44:BH44,0)))),"A",SUM('Saisie résultats'!J44:L44,'Saisie résultats'!AY44:AZ44,'Saisie résultats'!BD44:BH44))))</f>
      </c>
      <c r="G45" s="38">
        <f>IF(ISBLANK('Liste élèves'!B46),"",IF(OR(COUNTBLANK('Saisie résultats'!S44:W44)&gt;0,COUNTBLANK('Saisie résultats'!AI44:AK44)&gt;0,COUNTBLANK('Saisie résultats'!AN44:AT44)&gt;0),"",IF(NOT(AND(ISERROR(MATCH("A",'Saisie résultats'!S44:W44,0)),ISERROR(MATCH("A",'Saisie résultats'!AI44:AK44,0)),ISERROR(MATCH("A",'Saisie résultats'!AN44:AT44,0)))),"A",SUM('Saisie résultats'!S44:W44,'Saisie résultats'!AI44:AK44,'Saisie résultats'!AN44:AT44))))</f>
      </c>
      <c r="H45" s="38">
        <f>IF(ISBLANK('Liste élèves'!B46),"",IF(OR(COUNTBLANK('Saisie résultats'!AE44:AH44)&gt;0,COUNTBLANK('Saisie résultats'!AL44:AM44)&gt;0,COUNTBLANK('Saisie résultats'!AV44:AX44)&gt;0),"",IF(NOT(AND(ISERROR(MATCH("A",'Saisie résultats'!AE44:AH44,0)),ISERROR(MATCH("A",'Saisie résultats'!AL44:AM44,0)),ISERROR(MATCH("A",'Saisie résultats'!AV44:AX44,0)))),"A",SUM('Saisie résultats'!AE44:AH44,'Saisie résultats'!AL44:AM44,'Saisie résultats'!AV44:AX44))))</f>
      </c>
      <c r="I45" s="38">
        <f>IF(ISBLANK('Liste élèves'!B46),"",IF(OR(COUNTBLANK('Saisie résultats'!BO44:BS44)&gt;0,COUNTBLANK('Saisie résultats'!BV44:BX44)&gt;0),"",IF(NOT(AND(ISERROR(MATCH("A",'Saisie résultats'!BO44:BS44,0)),ISERROR(MATCH("A",'Saisie résultats'!BV44:BX44,0)))),"A",SUM('Saisie résultats'!BO44:BS44,'Saisie résultats'!BV44:BX44))))</f>
      </c>
      <c r="J45" s="38">
        <f>IF(ISBLANK('Liste élèves'!B46),"",IF(OR(COUNTBLANK('Saisie résultats'!BT44:BU44)&gt;0,COUNTBLANK('Saisie résultats'!BY44:CH44)&gt;0),"",IF(NOT(AND(ISERROR(MATCH("A",'Saisie résultats'!BT44:BU44,0)),ISERROR(MATCH("A",'Saisie résultats'!BY44:CH44,0)))),"A",SUM('Saisie résultats'!BT44:BU44,'Saisie résultats'!BY44:CH44))))</f>
      </c>
      <c r="K45" s="38">
        <f>IF(ISBLANK('Liste élèves'!B46),"",IF(COUNTBLANK('Saisie résultats'!CL44:CR44)&gt;0,"",IF(NOT(AND(ISERROR(MATCH("A",'Saisie résultats'!CL44:CR44,0)))),"A",SUM('Saisie résultats'!CL44:CR44))))</f>
      </c>
      <c r="L45" s="38">
        <f>IF(ISBLANK('Liste élèves'!B46),"",IF(OR(COUNTBLANK('Saisie résultats'!CI44:CK44)&gt;0,COUNTBLANK('Saisie résultats'!CS44:CV44)&gt;0),"",IF(NOT(AND(ISERROR(MATCH("A",'Saisie résultats'!CI44:CK44,0)),ISERROR(MATCH("A",'Saisie résultats'!CS44:CV44,0)))),"A",SUM('Saisie résultats'!CI44:CK44,'Saisie résultats'!CS44:CV44))))</f>
      </c>
      <c r="M45" s="38">
        <f>IF(ISBLANK('Liste élèves'!B46),"",IF(OR(COUNTBLANK('Saisie résultats'!BL44:BN44)&gt;0,COUNTBLANK('Saisie résultats'!CW44:CY44)&gt;0),"",IF(NOT(AND(ISERROR(MATCH("A",'Saisie résultats'!BL44:BN44,0)),ISERROR(MATCH("A",'Saisie résultats'!CW44:CY44,0)))),"A",SUM('Saisie résultats'!BL44:BN44,'Saisie résultats'!CW44:CY44))))</f>
      </c>
      <c r="N45" s="22" t="b">
        <f>AND(NOT(ISBLANK('Liste élèves'!B46)),COUNTA('Saisie résultats'!D44:CY44)&lt;&gt;100)</f>
        <v>0</v>
      </c>
      <c r="O45" s="22">
        <f>COUNTBLANK('Saisie résultats'!D44:CY44)</f>
        <v>100</v>
      </c>
      <c r="P45" s="22" t="b">
        <f t="shared" si="2"/>
        <v>1</v>
      </c>
      <c r="Q45" s="22">
        <f>IF(ISBLANK('Liste élèves'!B46),"",IF(OR(ISTEXT(D45),ISTEXT(E45),ISTEXT(F45),ISTEXT(G45),ISTEXT(H45)),"",SUM(D45:H45)))</f>
      </c>
      <c r="R45" s="22">
        <f>IF(ISBLANK('Liste élèves'!B46),"",IF(OR(ISTEXT(I45),ISTEXT(J45),ISTEXT(K45),ISTEXT(L45),ISTEXT(M45)),"",SUM(I45:M45)))</f>
      </c>
      <c r="AD45" s="39"/>
      <c r="AE45" s="39"/>
      <c r="AF45" s="40"/>
      <c r="AG45" s="40"/>
      <c r="AH45" s="40"/>
      <c r="AI45" s="40"/>
      <c r="AJ45" s="40"/>
      <c r="IS45" s="7"/>
    </row>
    <row r="46" spans="2:253" s="22" customFormat="1" ht="15" customHeight="1">
      <c r="B46" s="36">
        <v>37</v>
      </c>
      <c r="C46" s="37">
        <f>IF(ISBLANK('Liste élèves'!B47),"",('Liste élèves'!B47))</f>
      </c>
      <c r="D46" s="38">
        <f>IF(ISBLANK('Liste élèves'!B47),"",IF(OR(COUNTBLANK('Saisie résultats'!D45:I45)&gt;0,COUNTBLANK('Saisie résultats'!X45:AB45)&gt;0,COUNTBLANK('Saisie résultats'!AD45)&gt;0,COUNTBLANK('Saisie résultats'!BI45:BK45)&gt;0),"",IF(NOT(AND(ISERROR(MATCH("A",'Saisie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résultats'!BI45:BK45))))</f>
      </c>
      <c r="E46" s="38">
        <f>IF(ISBLANK('Liste élèves'!B47),"",IF(OR(COUNTBLANK('Saisie résultats'!M45:R45)&gt;0,COUNTBLANK('Saisie résultats'!AC45)&gt;0,COUNTBLANK('Saisie résultats'!BA45:BC45)&gt;0),"",IF(NOT(AND(ISERROR(MATCH("A",'Saisie résultats'!M45:R45,0)),ISERROR(MATCH("A",'Saisie résultats'!AC45:AC45,0)),ISERROR(MATCH("A",'Saisie résultats'!BA45:BC45,0)))),"A",SUM('Saisie résultats'!M45:R45,'Saisie résultats'!AC45,'Saisie résultats'!BA45:BC45))))</f>
      </c>
      <c r="F46" s="38">
        <f>IF(ISBLANK('Liste élèves'!B47),"",IF(OR(COUNTBLANK('Saisie résultats'!J45:L45)&gt;0,COUNTBLANK('Saisie résultats'!AY45:AZ45)&gt;0,COUNTBLANK('Saisie résultats'!BD45:BH45)&gt;0),"",IF(NOT(AND(ISERROR(MATCH("A",'Saisie résultats'!J45:L45,0)),ISERROR(MATCH("A",'Saisie résultats'!AY45:AZ45,0)),ISERROR(MATCH("A",'Saisie résultats'!BD45:BH45,0)))),"A",SUM('Saisie résultats'!J45:L45,'Saisie résultats'!AY45:AZ45,'Saisie résultats'!BD45:BH45))))</f>
      </c>
      <c r="G46" s="38">
        <f>IF(ISBLANK('Liste élèves'!B47),"",IF(OR(COUNTBLANK('Saisie résultats'!S45:W45)&gt;0,COUNTBLANK('Saisie résultats'!AI45:AK45)&gt;0,COUNTBLANK('Saisie résultats'!AN45:AT45)&gt;0),"",IF(NOT(AND(ISERROR(MATCH("A",'Saisie résultats'!S45:W45,0)),ISERROR(MATCH("A",'Saisie résultats'!AI45:AK45,0)),ISERROR(MATCH("A",'Saisie résultats'!AN45:AT45,0)))),"A",SUM('Saisie résultats'!S45:W45,'Saisie résultats'!AI45:AK45,'Saisie résultats'!AN45:AT45))))</f>
      </c>
      <c r="H46" s="38">
        <f>IF(ISBLANK('Liste élèves'!B47),"",IF(OR(COUNTBLANK('Saisie résultats'!AE45:AH45)&gt;0,COUNTBLANK('Saisie résultats'!AL45:AM45)&gt;0,COUNTBLANK('Saisie résultats'!AV45:AX45)&gt;0),"",IF(NOT(AND(ISERROR(MATCH("A",'Saisie résultats'!AE45:AH45,0)),ISERROR(MATCH("A",'Saisie résultats'!AL45:AM45,0)),ISERROR(MATCH("A",'Saisie résultats'!AV45:AX45,0)))),"A",SUM('Saisie résultats'!AE45:AH45,'Saisie résultats'!AL45:AM45,'Saisie résultats'!AV45:AX45))))</f>
      </c>
      <c r="I46" s="38">
        <f>IF(ISBLANK('Liste élèves'!B47),"",IF(OR(COUNTBLANK('Saisie résultats'!BO45:BS45)&gt;0,COUNTBLANK('Saisie résultats'!BV45:BX45)&gt;0),"",IF(NOT(AND(ISERROR(MATCH("A",'Saisie résultats'!BO45:BS45,0)),ISERROR(MATCH("A",'Saisie résultats'!BV45:BX45,0)))),"A",SUM('Saisie résultats'!BO45:BS45,'Saisie résultats'!BV45:BX45))))</f>
      </c>
      <c r="J46" s="38">
        <f>IF(ISBLANK('Liste élèves'!B47),"",IF(OR(COUNTBLANK('Saisie résultats'!BT45:BU45)&gt;0,COUNTBLANK('Saisie résultats'!BY45:CH45)&gt;0),"",IF(NOT(AND(ISERROR(MATCH("A",'Saisie résultats'!BT45:BU45,0)),ISERROR(MATCH("A",'Saisie résultats'!BY45:CH45,0)))),"A",SUM('Saisie résultats'!BT45:BU45,'Saisie résultats'!BY45:CH45))))</f>
      </c>
      <c r="K46" s="38">
        <f>IF(ISBLANK('Liste élèves'!B47),"",IF(COUNTBLANK('Saisie résultats'!CL45:CR45)&gt;0,"",IF(NOT(AND(ISERROR(MATCH("A",'Saisie résultats'!CL45:CR45,0)))),"A",SUM('Saisie résultats'!CL45:CR45))))</f>
      </c>
      <c r="L46" s="38">
        <f>IF(ISBLANK('Liste élèves'!B47),"",IF(OR(COUNTBLANK('Saisie résultats'!CI45:CK45)&gt;0,COUNTBLANK('Saisie résultats'!CS45:CV45)&gt;0),"",IF(NOT(AND(ISERROR(MATCH("A",'Saisie résultats'!CI45:CK45,0)),ISERROR(MATCH("A",'Saisie résultats'!CS45:CV45,0)))),"A",SUM('Saisie résultats'!CI45:CK45,'Saisie résultats'!CS45:CV45))))</f>
      </c>
      <c r="M46" s="38">
        <f>IF(ISBLANK('Liste élèves'!B47),"",IF(OR(COUNTBLANK('Saisie résultats'!BL45:BN45)&gt;0,COUNTBLANK('Saisie résultats'!CW45:CY45)&gt;0),"",IF(NOT(AND(ISERROR(MATCH("A",'Saisie résultats'!BL45:BN45,0)),ISERROR(MATCH("A",'Saisie résultats'!CW45:CY45,0)))),"A",SUM('Saisie résultats'!BL45:BN45,'Saisie résultats'!CW45:CY45))))</f>
      </c>
      <c r="N46" s="22" t="b">
        <f>AND(NOT(ISBLANK('Liste élèves'!B47)),COUNTA('Saisie résultats'!D45:CY45)&lt;&gt;100)</f>
        <v>0</v>
      </c>
      <c r="O46" s="22">
        <f>COUNTBLANK('Saisie résultats'!D45:CY45)</f>
        <v>100</v>
      </c>
      <c r="P46" s="22" t="b">
        <f t="shared" si="2"/>
        <v>1</v>
      </c>
      <c r="Q46" s="22">
        <f>IF(ISBLANK('Liste élèves'!B47),"",IF(OR(ISTEXT(D46),ISTEXT(E46),ISTEXT(F46),ISTEXT(G46),ISTEXT(H46)),"",SUM(D46:H46)))</f>
      </c>
      <c r="R46" s="22">
        <f>IF(ISBLANK('Liste élèves'!B47),"",IF(OR(ISTEXT(I46),ISTEXT(J46),ISTEXT(K46),ISTEXT(L46),ISTEXT(M46)),"",SUM(I46:M46)))</f>
      </c>
      <c r="AD46" s="39"/>
      <c r="AE46" s="39"/>
      <c r="AF46" s="40"/>
      <c r="AG46" s="40"/>
      <c r="AH46" s="40"/>
      <c r="AI46" s="40"/>
      <c r="AJ46" s="40"/>
      <c r="IS46" s="7"/>
    </row>
    <row r="47" spans="2:253" s="22" customFormat="1" ht="15" customHeight="1">
      <c r="B47" s="36">
        <v>38</v>
      </c>
      <c r="C47" s="37">
        <f>IF(ISBLANK('Liste élèves'!B48),"",('Liste élèves'!B48))</f>
      </c>
      <c r="D47" s="38">
        <f>IF(ISBLANK('Liste élèves'!B48),"",IF(OR(COUNTBLANK('Saisie résultats'!D46:I46)&gt;0,COUNTBLANK('Saisie résultats'!X46:AB46)&gt;0,COUNTBLANK('Saisie résultats'!AD46)&gt;0,COUNTBLANK('Saisie résultats'!BI46:BK46)&gt;0),"",IF(NOT(AND(ISERROR(MATCH("A",'Saisie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résultats'!BI46:BK46))))</f>
      </c>
      <c r="E47" s="38">
        <f>IF(ISBLANK('Liste élèves'!B48),"",IF(OR(COUNTBLANK('Saisie résultats'!M46:R46)&gt;0,COUNTBLANK('Saisie résultats'!AC46)&gt;0,COUNTBLANK('Saisie résultats'!BA46:BC46)&gt;0),"",IF(NOT(AND(ISERROR(MATCH("A",'Saisie résultats'!M46:R46,0)),ISERROR(MATCH("A",'Saisie résultats'!AC46:AC46,0)),ISERROR(MATCH("A",'Saisie résultats'!BA46:BC46,0)))),"A",SUM('Saisie résultats'!M46:R46,'Saisie résultats'!AC46,'Saisie résultats'!BA46:BC46))))</f>
      </c>
      <c r="F47" s="38">
        <f>IF(ISBLANK('Liste élèves'!B48),"",IF(OR(COUNTBLANK('Saisie résultats'!J46:L46)&gt;0,COUNTBLANK('Saisie résultats'!AY46:AZ46)&gt;0,COUNTBLANK('Saisie résultats'!BD46:BH46)&gt;0),"",IF(NOT(AND(ISERROR(MATCH("A",'Saisie résultats'!J46:L46,0)),ISERROR(MATCH("A",'Saisie résultats'!AY46:AZ46,0)),ISERROR(MATCH("A",'Saisie résultats'!BD46:BH46,0)))),"A",SUM('Saisie résultats'!J46:L46,'Saisie résultats'!AY46:AZ46,'Saisie résultats'!BD46:BH46))))</f>
      </c>
      <c r="G47" s="38">
        <f>IF(ISBLANK('Liste élèves'!B48),"",IF(OR(COUNTBLANK('Saisie résultats'!S46:W46)&gt;0,COUNTBLANK('Saisie résultats'!AI46:AK46)&gt;0,COUNTBLANK('Saisie résultats'!AN46:AT46)&gt;0),"",IF(NOT(AND(ISERROR(MATCH("A",'Saisie résultats'!S46:W46,0)),ISERROR(MATCH("A",'Saisie résultats'!AI46:AK46,0)),ISERROR(MATCH("A",'Saisie résultats'!AN46:AT46,0)))),"A",SUM('Saisie résultats'!S46:W46,'Saisie résultats'!AI46:AK46,'Saisie résultats'!AN46:AT46))))</f>
      </c>
      <c r="H47" s="38">
        <f>IF(ISBLANK('Liste élèves'!B48),"",IF(OR(COUNTBLANK('Saisie résultats'!AE46:AH46)&gt;0,COUNTBLANK('Saisie résultats'!AL46:AM46)&gt;0,COUNTBLANK('Saisie résultats'!AV46:AX46)&gt;0),"",IF(NOT(AND(ISERROR(MATCH("A",'Saisie résultats'!AE46:AH46,0)),ISERROR(MATCH("A",'Saisie résultats'!AL46:AM46,0)),ISERROR(MATCH("A",'Saisie résultats'!AV46:AX46,0)))),"A",SUM('Saisie résultats'!AE46:AH46,'Saisie résultats'!AL46:AM46,'Saisie résultats'!AV46:AX46))))</f>
      </c>
      <c r="I47" s="38">
        <f>IF(ISBLANK('Liste élèves'!B48),"",IF(OR(COUNTBLANK('Saisie résultats'!BO46:BS46)&gt;0,COUNTBLANK('Saisie résultats'!BV46:BX46)&gt;0),"",IF(NOT(AND(ISERROR(MATCH("A",'Saisie résultats'!BO46:BS46,0)),ISERROR(MATCH("A",'Saisie résultats'!BV46:BX46,0)))),"A",SUM('Saisie résultats'!BO46:BS46,'Saisie résultats'!BV46:BX46))))</f>
      </c>
      <c r="J47" s="38">
        <f>IF(ISBLANK('Liste élèves'!B48),"",IF(OR(COUNTBLANK('Saisie résultats'!BT46:BU46)&gt;0,COUNTBLANK('Saisie résultats'!BY46:CH46)&gt;0),"",IF(NOT(AND(ISERROR(MATCH("A",'Saisie résultats'!BT46:BU46,0)),ISERROR(MATCH("A",'Saisie résultats'!BY46:CH46,0)))),"A",SUM('Saisie résultats'!BT46:BU46,'Saisie résultats'!BY46:CH46))))</f>
      </c>
      <c r="K47" s="38">
        <f>IF(ISBLANK('Liste élèves'!B48),"",IF(COUNTBLANK('Saisie résultats'!CL46:CR46)&gt;0,"",IF(NOT(AND(ISERROR(MATCH("A",'Saisie résultats'!CL46:CR46,0)))),"A",SUM('Saisie résultats'!CL46:CR46))))</f>
      </c>
      <c r="L47" s="38">
        <f>IF(ISBLANK('Liste élèves'!B48),"",IF(OR(COUNTBLANK('Saisie résultats'!CI46:CK46)&gt;0,COUNTBLANK('Saisie résultats'!CS46:CV46)&gt;0),"",IF(NOT(AND(ISERROR(MATCH("A",'Saisie résultats'!CI46:CK46,0)),ISERROR(MATCH("A",'Saisie résultats'!CS46:CV46,0)))),"A",SUM('Saisie résultats'!CI46:CK46,'Saisie résultats'!CS46:CV46))))</f>
      </c>
      <c r="M47" s="38">
        <f>IF(ISBLANK('Liste élèves'!B48),"",IF(OR(COUNTBLANK('Saisie résultats'!BL46:BN46)&gt;0,COUNTBLANK('Saisie résultats'!CW46:CY46)&gt;0),"",IF(NOT(AND(ISERROR(MATCH("A",'Saisie résultats'!BL46:BN46,0)),ISERROR(MATCH("A",'Saisie résultats'!CW46:CY46,0)))),"A",SUM('Saisie résultats'!BL46:BN46,'Saisie résultats'!CW46:CY46))))</f>
      </c>
      <c r="N47" s="22" t="b">
        <f>AND(NOT(ISBLANK('Liste élèves'!B48)),COUNTA('Saisie résultats'!D46:CY46)&lt;&gt;100)</f>
        <v>0</v>
      </c>
      <c r="O47" s="22">
        <f>COUNTBLANK('Saisie résultats'!D46:CY46)</f>
        <v>100</v>
      </c>
      <c r="P47" s="22" t="b">
        <f t="shared" si="2"/>
        <v>1</v>
      </c>
      <c r="Q47" s="22">
        <f>IF(ISBLANK('Liste élèves'!B48),"",IF(OR(ISTEXT(D47),ISTEXT(E47),ISTEXT(F47),ISTEXT(G47),ISTEXT(H47)),"",SUM(D47:H47)))</f>
      </c>
      <c r="R47" s="22">
        <f>IF(ISBLANK('Liste élèves'!B48),"",IF(OR(ISTEXT(I47),ISTEXT(J47),ISTEXT(K47),ISTEXT(L47),ISTEXT(M47)),"",SUM(I47:M47)))</f>
      </c>
      <c r="AD47" s="39"/>
      <c r="AE47" s="39"/>
      <c r="AF47" s="40"/>
      <c r="AG47" s="40"/>
      <c r="AH47" s="40"/>
      <c r="AI47" s="40"/>
      <c r="AJ47" s="40"/>
      <c r="IS47" s="7"/>
    </row>
    <row r="48" spans="2:253" s="22" customFormat="1" ht="15" customHeight="1">
      <c r="B48" s="36">
        <v>39</v>
      </c>
      <c r="C48" s="37">
        <f>IF(ISBLANK('Liste élèves'!B49),"",('Liste élèves'!B49))</f>
      </c>
      <c r="D48" s="38">
        <f>IF(ISBLANK('Liste élèves'!B49),"",IF(OR(COUNTBLANK('Saisie résultats'!D47:I47)&gt;0,COUNTBLANK('Saisie résultats'!X47:AB47)&gt;0,COUNTBLANK('Saisie résultats'!AD47)&gt;0,COUNTBLANK('Saisie résultats'!BI47:BK47)&gt;0),"",IF(NOT(AND(ISERROR(MATCH("A",'Saisie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résultats'!BI47:BK47))))</f>
      </c>
      <c r="E48" s="38">
        <f>IF(ISBLANK('Liste élèves'!B49),"",IF(OR(COUNTBLANK('Saisie résultats'!M47:R47)&gt;0,COUNTBLANK('Saisie résultats'!AC47)&gt;0,COUNTBLANK('Saisie résultats'!BA47:BC47)&gt;0),"",IF(NOT(AND(ISERROR(MATCH("A",'Saisie résultats'!M47:R47,0)),ISERROR(MATCH("A",'Saisie résultats'!AC47:AC47,0)),ISERROR(MATCH("A",'Saisie résultats'!BA47:BC47,0)))),"A",SUM('Saisie résultats'!M47:R47,'Saisie résultats'!AC47,'Saisie résultats'!BA47:BC47))))</f>
      </c>
      <c r="F48" s="38">
        <f>IF(ISBLANK('Liste élèves'!B49),"",IF(OR(COUNTBLANK('Saisie résultats'!J47:L47)&gt;0,COUNTBLANK('Saisie résultats'!AY47:AZ47)&gt;0,COUNTBLANK('Saisie résultats'!BD47:BH47)&gt;0),"",IF(NOT(AND(ISERROR(MATCH("A",'Saisie résultats'!J47:L47,0)),ISERROR(MATCH("A",'Saisie résultats'!AY47:AZ47,0)),ISERROR(MATCH("A",'Saisie résultats'!BD47:BH47,0)))),"A",SUM('Saisie résultats'!J47:L47,'Saisie résultats'!AY47:AZ47,'Saisie résultats'!BD47:BH47))))</f>
      </c>
      <c r="G48" s="38">
        <f>IF(ISBLANK('Liste élèves'!B49),"",IF(OR(COUNTBLANK('Saisie résultats'!S47:W47)&gt;0,COUNTBLANK('Saisie résultats'!AI47:AK47)&gt;0,COUNTBLANK('Saisie résultats'!AN47:AT47)&gt;0),"",IF(NOT(AND(ISERROR(MATCH("A",'Saisie résultats'!S47:W47,0)),ISERROR(MATCH("A",'Saisie résultats'!AI47:AK47,0)),ISERROR(MATCH("A",'Saisie résultats'!AN47:AT47,0)))),"A",SUM('Saisie résultats'!S47:W47,'Saisie résultats'!AI47:AK47,'Saisie résultats'!AN47:AT47))))</f>
      </c>
      <c r="H48" s="38">
        <f>IF(ISBLANK('Liste élèves'!B49),"",IF(OR(COUNTBLANK('Saisie résultats'!AE47:AH47)&gt;0,COUNTBLANK('Saisie résultats'!AL47:AM47)&gt;0,COUNTBLANK('Saisie résultats'!AV47:AX47)&gt;0),"",IF(NOT(AND(ISERROR(MATCH("A",'Saisie résultats'!AE47:AH47,0)),ISERROR(MATCH("A",'Saisie résultats'!AL47:AM47,0)),ISERROR(MATCH("A",'Saisie résultats'!AV47:AX47,0)))),"A",SUM('Saisie résultats'!AE47:AH47,'Saisie résultats'!AL47:AM47,'Saisie résultats'!AV47:AX47))))</f>
      </c>
      <c r="I48" s="38">
        <f>IF(ISBLANK('Liste élèves'!B49),"",IF(OR(COUNTBLANK('Saisie résultats'!BO47:BS47)&gt;0,COUNTBLANK('Saisie résultats'!BV47:BX47)&gt;0),"",IF(NOT(AND(ISERROR(MATCH("A",'Saisie résultats'!BO47:BS47,0)),ISERROR(MATCH("A",'Saisie résultats'!BV47:BX47,0)))),"A",SUM('Saisie résultats'!BO47:BS47,'Saisie résultats'!BV47:BX47))))</f>
      </c>
      <c r="J48" s="38">
        <f>IF(ISBLANK('Liste élèves'!B49),"",IF(OR(COUNTBLANK('Saisie résultats'!BT47:BU47)&gt;0,COUNTBLANK('Saisie résultats'!BY47:CH47)&gt;0),"",IF(NOT(AND(ISERROR(MATCH("A",'Saisie résultats'!BT47:BU47,0)),ISERROR(MATCH("A",'Saisie résultats'!BY47:CH47,0)))),"A",SUM('Saisie résultats'!BT47:BU47,'Saisie résultats'!BY47:CH47))))</f>
      </c>
      <c r="K48" s="38">
        <f>IF(ISBLANK('Liste élèves'!B49),"",IF(COUNTBLANK('Saisie résultats'!CL47:CR47)&gt;0,"",IF(NOT(AND(ISERROR(MATCH("A",'Saisie résultats'!CL47:CR47,0)))),"A",SUM('Saisie résultats'!CL47:CR47))))</f>
      </c>
      <c r="L48" s="38">
        <f>IF(ISBLANK('Liste élèves'!B49),"",IF(OR(COUNTBLANK('Saisie résultats'!CI47:CK47)&gt;0,COUNTBLANK('Saisie résultats'!CS47:CV47)&gt;0),"",IF(NOT(AND(ISERROR(MATCH("A",'Saisie résultats'!CI47:CK47,0)),ISERROR(MATCH("A",'Saisie résultats'!CS47:CV47,0)))),"A",SUM('Saisie résultats'!CI47:CK47,'Saisie résultats'!CS47:CV47))))</f>
      </c>
      <c r="M48" s="38">
        <f>IF(ISBLANK('Liste élèves'!B49),"",IF(OR(COUNTBLANK('Saisie résultats'!BL47:BN47)&gt;0,COUNTBLANK('Saisie résultats'!CW47:CY47)&gt;0),"",IF(NOT(AND(ISERROR(MATCH("A",'Saisie résultats'!BL47:BN47,0)),ISERROR(MATCH("A",'Saisie résultats'!CW47:CY47,0)))),"A",SUM('Saisie résultats'!BL47:BN47,'Saisie résultats'!CW47:CY47))))</f>
      </c>
      <c r="N48" s="22" t="b">
        <f>AND(NOT(ISBLANK('Liste élèves'!B49)),COUNTA('Saisie résultats'!D47:CY47)&lt;&gt;100)</f>
        <v>0</v>
      </c>
      <c r="O48" s="22">
        <f>COUNTBLANK('Saisie résultats'!D47:CY47)</f>
        <v>100</v>
      </c>
      <c r="P48" s="22" t="b">
        <f t="shared" si="2"/>
        <v>1</v>
      </c>
      <c r="Q48" s="22">
        <f>IF(ISBLANK('Liste élèves'!B49),"",IF(OR(ISTEXT(D48),ISTEXT(E48),ISTEXT(F48),ISTEXT(G48),ISTEXT(H48)),"",SUM(D48:H48)))</f>
      </c>
      <c r="R48" s="22">
        <f>IF(ISBLANK('Liste élèves'!B49),"",IF(OR(ISTEXT(I48),ISTEXT(J48),ISTEXT(K48),ISTEXT(L48),ISTEXT(M48)),"",SUM(I48:M48)))</f>
      </c>
      <c r="AD48" s="39"/>
      <c r="AE48" s="39"/>
      <c r="AF48" s="40"/>
      <c r="AG48" s="40"/>
      <c r="AH48" s="40"/>
      <c r="AI48" s="40"/>
      <c r="AJ48" s="40"/>
      <c r="IS48" s="7"/>
    </row>
    <row r="49" spans="2:253" s="22" customFormat="1" ht="15" customHeight="1">
      <c r="B49" s="36">
        <v>40</v>
      </c>
      <c r="C49" s="37">
        <f>IF(ISBLANK('Liste élèves'!B50),"",('Liste élèves'!B50))</f>
      </c>
      <c r="D49" s="38">
        <f>IF(ISBLANK('Liste élèves'!B50),"",IF(OR(COUNTBLANK('Saisie résultats'!D48:I48)&gt;0,COUNTBLANK('Saisie résultats'!X48:AB48)&gt;0,COUNTBLANK('Saisie résultats'!AD48)&gt;0,COUNTBLANK('Saisie résultats'!BI48:BK48)&gt;0),"",IF(NOT(AND(ISERROR(MATCH("A",'Saisie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résultats'!BI48:BK48))))</f>
      </c>
      <c r="E49" s="38">
        <f>IF(ISBLANK('Liste élèves'!B50),"",IF(OR(COUNTBLANK('Saisie résultats'!M48:R48)&gt;0,COUNTBLANK('Saisie résultats'!AC48)&gt;0,COUNTBLANK('Saisie résultats'!BA48:BC48)&gt;0),"",IF(NOT(AND(ISERROR(MATCH("A",'Saisie résultats'!M48:R48,0)),ISERROR(MATCH("A",'Saisie résultats'!AC48:AC48,0)),ISERROR(MATCH("A",'Saisie résultats'!BA48:BC48,0)))),"A",SUM('Saisie résultats'!M48:R48,'Saisie résultats'!AC48,'Saisie résultats'!BA48:BC48))))</f>
      </c>
      <c r="F49" s="38">
        <f>IF(ISBLANK('Liste élèves'!B50),"",IF(OR(COUNTBLANK('Saisie résultats'!J48:L48)&gt;0,COUNTBLANK('Saisie résultats'!AY48:AZ48)&gt;0,COUNTBLANK('Saisie résultats'!BD48:BH48)&gt;0),"",IF(NOT(AND(ISERROR(MATCH("A",'Saisie résultats'!J48:L48,0)),ISERROR(MATCH("A",'Saisie résultats'!AY48:AZ48,0)),ISERROR(MATCH("A",'Saisie résultats'!BD48:BH48,0)))),"A",SUM('Saisie résultats'!J48:L48,'Saisie résultats'!AY48:AZ48,'Saisie résultats'!BD48:BH48))))</f>
      </c>
      <c r="G49" s="38">
        <f>IF(ISBLANK('Liste élèves'!B50),"",IF(OR(COUNTBLANK('Saisie résultats'!S48:W48)&gt;0,COUNTBLANK('Saisie résultats'!AI48:AK48)&gt;0,COUNTBLANK('Saisie résultats'!AN48:AT48)&gt;0),"",IF(NOT(AND(ISERROR(MATCH("A",'Saisie résultats'!S48:W48,0)),ISERROR(MATCH("A",'Saisie résultats'!AI48:AK48,0)),ISERROR(MATCH("A",'Saisie résultats'!AN48:AT48,0)))),"A",SUM('Saisie résultats'!S48:W48,'Saisie résultats'!AI48:AK48,'Saisie résultats'!AN48:AT48))))</f>
      </c>
      <c r="H49" s="38">
        <f>IF(ISBLANK('Liste élèves'!B50),"",IF(OR(COUNTBLANK('Saisie résultats'!AE48:AH48)&gt;0,COUNTBLANK('Saisie résultats'!AL48:AM48)&gt;0,COUNTBLANK('Saisie résultats'!AV48:AX48)&gt;0),"",IF(NOT(AND(ISERROR(MATCH("A",'Saisie résultats'!AE48:AH48,0)),ISERROR(MATCH("A",'Saisie résultats'!AL48:AM48,0)),ISERROR(MATCH("A",'Saisie résultats'!AV48:AX48,0)))),"A",SUM('Saisie résultats'!AE48:AH48,'Saisie résultats'!AL48:AM48,'Saisie résultats'!AV48:AX48))))</f>
      </c>
      <c r="I49" s="38">
        <f>IF(ISBLANK('Liste élèves'!B50),"",IF(OR(COUNTBLANK('Saisie résultats'!BO48:BS48)&gt;0,COUNTBLANK('Saisie résultats'!BV48:BX48)&gt;0),"",IF(NOT(AND(ISERROR(MATCH("A",'Saisie résultats'!BO48:BS48,0)),ISERROR(MATCH("A",'Saisie résultats'!BV48:BX48,0)))),"A",SUM('Saisie résultats'!BO48:BS48,'Saisie résultats'!BV48:BX48))))</f>
      </c>
      <c r="J49" s="38">
        <f>IF(ISBLANK('Liste élèves'!B50),"",IF(OR(COUNTBLANK('Saisie résultats'!BT48:BU48)&gt;0,COUNTBLANK('Saisie résultats'!BY48:CH48)&gt;0),"",IF(NOT(AND(ISERROR(MATCH("A",'Saisie résultats'!BT48:BU48,0)),ISERROR(MATCH("A",'Saisie résultats'!BY48:CH48,0)))),"A",SUM('Saisie résultats'!BT48:BU48,'Saisie résultats'!BY48:CH48))))</f>
      </c>
      <c r="K49" s="38">
        <f>IF(ISBLANK('Liste élèves'!B50),"",IF(COUNTBLANK('Saisie résultats'!CL48:CR48)&gt;0,"",IF(NOT(AND(ISERROR(MATCH("A",'Saisie résultats'!CL48:CR48,0)))),"A",SUM('Saisie résultats'!CL48:CR48))))</f>
      </c>
      <c r="L49" s="38">
        <f>IF(ISBLANK('Liste élèves'!B50),"",IF(OR(COUNTBLANK('Saisie résultats'!CI48:CK48)&gt;0,COUNTBLANK('Saisie résultats'!CS48:CV48)&gt;0),"",IF(NOT(AND(ISERROR(MATCH("A",'Saisie résultats'!CI48:CK48,0)),ISERROR(MATCH("A",'Saisie résultats'!CS48:CV48,0)))),"A",SUM('Saisie résultats'!CI48:CK48,'Saisie résultats'!CS48:CV48))))</f>
      </c>
      <c r="M49" s="38">
        <f>IF(ISBLANK('Liste élèves'!B50),"",IF(OR(COUNTBLANK('Saisie résultats'!BL48:BN48)&gt;0,COUNTBLANK('Saisie résultats'!CW48:CY48)&gt;0),"",IF(NOT(AND(ISERROR(MATCH("A",'Saisie résultats'!BL48:BN48,0)),ISERROR(MATCH("A",'Saisie résultats'!CW48:CY48,0)))),"A",SUM('Saisie résultats'!BL48:BN48,'Saisie résultats'!CW48:CY48))))</f>
      </c>
      <c r="N49" s="22" t="b">
        <f>AND(NOT(ISBLANK('Liste élèves'!B50)),COUNTA('Saisie résultats'!D48:CY48)&lt;&gt;100)</f>
        <v>0</v>
      </c>
      <c r="O49" s="22">
        <f>COUNTBLANK('Saisie résultats'!D48:CY48)</f>
        <v>100</v>
      </c>
      <c r="P49" s="22" t="b">
        <f t="shared" si="2"/>
        <v>1</v>
      </c>
      <c r="Q49" s="22">
        <f>IF(ISBLANK('Liste élèves'!B50),"",IF(OR(ISTEXT(D49),ISTEXT(E49),ISTEXT(F49),ISTEXT(G49),ISTEXT(H49)),"",SUM(D49:H49)))</f>
      </c>
      <c r="R49" s="22">
        <f>IF(ISBLANK('Liste élèves'!B50),"",IF(OR(ISTEXT(I49),ISTEXT(J49),ISTEXT(K49),ISTEXT(L49),ISTEXT(M49)),"",SUM(I49:M49)))</f>
      </c>
      <c r="AD49" s="39"/>
      <c r="AE49" s="39"/>
      <c r="AF49" s="40"/>
      <c r="AG49" s="40"/>
      <c r="AH49" s="40"/>
      <c r="AI49" s="40"/>
      <c r="AJ49" s="40"/>
      <c r="IS49" s="7"/>
    </row>
    <row r="50" spans="2:253" s="22" customFormat="1" ht="15" customHeight="1">
      <c r="B50" s="36">
        <v>41</v>
      </c>
      <c r="C50" s="37">
        <f>IF(ISBLANK('Liste élèves'!B51),"",('Liste élèves'!B51))</f>
      </c>
      <c r="D50" s="38">
        <f>IF(ISBLANK('Liste élèves'!B51),"",IF(OR(COUNTBLANK('Saisie résultats'!D49:I49)&gt;0,COUNTBLANK('Saisie résultats'!X49:AB49)&gt;0,COUNTBLANK('Saisie résultats'!AD49)&gt;0,COUNTBLANK('Saisie résultats'!BI49:BK49)&gt;0),"",IF(NOT(AND(ISERROR(MATCH("A",'Saisie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résultats'!BI49:BK49))))</f>
      </c>
      <c r="E50" s="38">
        <f>IF(ISBLANK('Liste élèves'!B51),"",IF(OR(COUNTBLANK('Saisie résultats'!M49:R49)&gt;0,COUNTBLANK('Saisie résultats'!AC49)&gt;0,COUNTBLANK('Saisie résultats'!BA49:BC49)&gt;0),"",IF(NOT(AND(ISERROR(MATCH("A",'Saisie résultats'!M49:R49,0)),ISERROR(MATCH("A",'Saisie résultats'!AC49:AC49,0)),ISERROR(MATCH("A",'Saisie résultats'!BA49:BC49,0)))),"A",SUM('Saisie résultats'!M49:R49,'Saisie résultats'!AC49,'Saisie résultats'!BA49:BC49))))</f>
      </c>
      <c r="F50" s="38">
        <f>IF(ISBLANK('Liste élèves'!B51),"",IF(OR(COUNTBLANK('Saisie résultats'!J49:L49)&gt;0,COUNTBLANK('Saisie résultats'!AY49:AZ49)&gt;0,COUNTBLANK('Saisie résultats'!BD49:BH49)&gt;0),"",IF(NOT(AND(ISERROR(MATCH("A",'Saisie résultats'!J49:L49,0)),ISERROR(MATCH("A",'Saisie résultats'!AY49:AZ49,0)),ISERROR(MATCH("A",'Saisie résultats'!BD49:BH49,0)))),"A",SUM('Saisie résultats'!J49:L49,'Saisie résultats'!AY49:AZ49,'Saisie résultats'!BD49:BH49))))</f>
      </c>
      <c r="G50" s="38">
        <f>IF(ISBLANK('Liste élèves'!B51),"",IF(OR(COUNTBLANK('Saisie résultats'!S49:W49)&gt;0,COUNTBLANK('Saisie résultats'!AI49:AK49)&gt;0,COUNTBLANK('Saisie résultats'!AN49:AT49)&gt;0),"",IF(NOT(AND(ISERROR(MATCH("A",'Saisie résultats'!S49:W49,0)),ISERROR(MATCH("A",'Saisie résultats'!AI49:AK49,0)),ISERROR(MATCH("A",'Saisie résultats'!AN49:AT49,0)))),"A",SUM('Saisie résultats'!S49:W49,'Saisie résultats'!AI49:AK49,'Saisie résultats'!AN49:AT49))))</f>
      </c>
      <c r="H50" s="38">
        <f>IF(ISBLANK('Liste élèves'!B51),"",IF(OR(COUNTBLANK('Saisie résultats'!AE49:AH49)&gt;0,COUNTBLANK('Saisie résultats'!AL49:AM49)&gt;0,COUNTBLANK('Saisie résultats'!AV49:AX49)&gt;0),"",IF(NOT(AND(ISERROR(MATCH("A",'Saisie résultats'!AE49:AH49,0)),ISERROR(MATCH("A",'Saisie résultats'!AL49:AM49,0)),ISERROR(MATCH("A",'Saisie résultats'!AV49:AX49,0)))),"A",SUM('Saisie résultats'!AE49:AH49,'Saisie résultats'!AL49:AM49,'Saisie résultats'!AV49:AX49))))</f>
      </c>
      <c r="I50" s="38">
        <f>IF(ISBLANK('Liste élèves'!B51),"",IF(OR(COUNTBLANK('Saisie résultats'!BO49:BS49)&gt;0,COUNTBLANK('Saisie résultats'!BV49:BX49)&gt;0),"",IF(NOT(AND(ISERROR(MATCH("A",'Saisie résultats'!BO49:BS49,0)),ISERROR(MATCH("A",'Saisie résultats'!BV49:BX49,0)))),"A",SUM('Saisie résultats'!BO49:BS49,'Saisie résultats'!BV49:BX49))))</f>
      </c>
      <c r="J50" s="38">
        <f>IF(ISBLANK('Liste élèves'!B51),"",IF(OR(COUNTBLANK('Saisie résultats'!BT49:BU49)&gt;0,COUNTBLANK('Saisie résultats'!BY49:CH49)&gt;0),"",IF(NOT(AND(ISERROR(MATCH("A",'Saisie résultats'!BT49:BU49,0)),ISERROR(MATCH("A",'Saisie résultats'!BY49:CH49,0)))),"A",SUM('Saisie résultats'!BT49:BU49,'Saisie résultats'!BY49:CH49))))</f>
      </c>
      <c r="K50" s="38">
        <f>IF(ISBLANK('Liste élèves'!B51),"",IF(COUNTBLANK('Saisie résultats'!CL49:CR49)&gt;0,"",IF(NOT(AND(ISERROR(MATCH("A",'Saisie résultats'!CL49:CR49,0)))),"A",SUM('Saisie résultats'!CL49:CR49))))</f>
      </c>
      <c r="L50" s="38">
        <f>IF(ISBLANK('Liste élèves'!B51),"",IF(OR(COUNTBLANK('Saisie résultats'!CI49:CK49)&gt;0,COUNTBLANK('Saisie résultats'!CS49:CV49)&gt;0),"",IF(NOT(AND(ISERROR(MATCH("A",'Saisie résultats'!CI49:CK49,0)),ISERROR(MATCH("A",'Saisie résultats'!CS49:CV49,0)))),"A",SUM('Saisie résultats'!CI49:CK49,'Saisie résultats'!CS49:CV49))))</f>
      </c>
      <c r="M50" s="38">
        <f>IF(ISBLANK('Liste élèves'!B51),"",IF(OR(COUNTBLANK('Saisie résultats'!BL49:BN49)&gt;0,COUNTBLANK('Saisie résultats'!CW49:CY49)&gt;0),"",IF(NOT(AND(ISERROR(MATCH("A",'Saisie résultats'!BL49:BN49,0)),ISERROR(MATCH("A",'Saisie résultats'!CW49:CY49,0)))),"A",SUM('Saisie résultats'!BL49:BN49,'Saisie résultats'!CW49:CY49))))</f>
      </c>
      <c r="N50" s="22" t="b">
        <f>AND(NOT(ISBLANK('Liste élèves'!B51)),COUNTA('Saisie résultats'!D49:CY49)&lt;&gt;100)</f>
        <v>0</v>
      </c>
      <c r="O50" s="22">
        <f>COUNTBLANK('Saisie résultats'!D49:CY49)</f>
        <v>100</v>
      </c>
      <c r="P50" s="22" t="b">
        <f t="shared" si="2"/>
        <v>1</v>
      </c>
      <c r="Q50" s="22">
        <f>IF(ISBLANK('Liste élèves'!B51),"",IF(OR(ISTEXT(D50),ISTEXT(E50),ISTEXT(F50),ISTEXT(G50),ISTEXT(H50)),"",SUM(D50:H50)))</f>
      </c>
      <c r="R50" s="22">
        <f>IF(ISBLANK('Liste élèves'!B51),"",IF(OR(ISTEXT(I50),ISTEXT(J50),ISTEXT(K50),ISTEXT(L50),ISTEXT(M50)),"",SUM(I50:M50)))</f>
      </c>
      <c r="AD50" s="39"/>
      <c r="AE50" s="39"/>
      <c r="AF50" s="40"/>
      <c r="AG50" s="40"/>
      <c r="AH50" s="40"/>
      <c r="AI50" s="40"/>
      <c r="AJ50" s="40"/>
      <c r="IS50" s="7"/>
    </row>
    <row r="51" spans="2:253" s="22" customFormat="1" ht="15" customHeight="1">
      <c r="B51" s="36">
        <v>42</v>
      </c>
      <c r="C51" s="37">
        <f>IF(ISBLANK('Liste élèves'!B52),"",('Liste élèves'!B52))</f>
      </c>
      <c r="D51" s="38">
        <f>IF(ISBLANK('Liste élèves'!B52),"",IF(OR(COUNTBLANK('Saisie résultats'!D50:I50)&gt;0,COUNTBLANK('Saisie résultats'!X50:AB50)&gt;0,COUNTBLANK('Saisie résultats'!AD50)&gt;0,COUNTBLANK('Saisie résultats'!BI50:BK50)&gt;0),"",IF(NOT(AND(ISERROR(MATCH("A",'Saisie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résultats'!BI50:BK50))))</f>
      </c>
      <c r="E51" s="38">
        <f>IF(ISBLANK('Liste élèves'!B52),"",IF(OR(COUNTBLANK('Saisie résultats'!M50:R50)&gt;0,COUNTBLANK('Saisie résultats'!AC50)&gt;0,COUNTBLANK('Saisie résultats'!BA50:BC50)&gt;0),"",IF(NOT(AND(ISERROR(MATCH("A",'Saisie résultats'!M50:R50,0)),ISERROR(MATCH("A",'Saisie résultats'!AC50:AC50,0)),ISERROR(MATCH("A",'Saisie résultats'!BA50:BC50,0)))),"A",SUM('Saisie résultats'!M50:R50,'Saisie résultats'!AC50,'Saisie résultats'!BA50:BC50))))</f>
      </c>
      <c r="F51" s="38">
        <f>IF(ISBLANK('Liste élèves'!B52),"",IF(OR(COUNTBLANK('Saisie résultats'!J50:L50)&gt;0,COUNTBLANK('Saisie résultats'!AY50:AZ50)&gt;0,COUNTBLANK('Saisie résultats'!BD50:BH50)&gt;0),"",IF(NOT(AND(ISERROR(MATCH("A",'Saisie résultats'!J50:L50,0)),ISERROR(MATCH("A",'Saisie résultats'!AY50:AZ50,0)),ISERROR(MATCH("A",'Saisie résultats'!BD50:BH50,0)))),"A",SUM('Saisie résultats'!J50:L50,'Saisie résultats'!AY50:AZ50,'Saisie résultats'!BD50:BH50))))</f>
      </c>
      <c r="G51" s="38">
        <f>IF(ISBLANK('Liste élèves'!B52),"",IF(OR(COUNTBLANK('Saisie résultats'!S50:W50)&gt;0,COUNTBLANK('Saisie résultats'!AI50:AK50)&gt;0,COUNTBLANK('Saisie résultats'!AN50:AT50)&gt;0),"",IF(NOT(AND(ISERROR(MATCH("A",'Saisie résultats'!S50:W50,0)),ISERROR(MATCH("A",'Saisie résultats'!AI50:AK50,0)),ISERROR(MATCH("A",'Saisie résultats'!AN50:AT50,0)))),"A",SUM('Saisie résultats'!S50:W50,'Saisie résultats'!AI50:AK50,'Saisie résultats'!AN50:AT50))))</f>
      </c>
      <c r="H51" s="38">
        <f>IF(ISBLANK('Liste élèves'!B52),"",IF(OR(COUNTBLANK('Saisie résultats'!AE50:AH50)&gt;0,COUNTBLANK('Saisie résultats'!AL50:AM50)&gt;0,COUNTBLANK('Saisie résultats'!AV50:AX50)&gt;0),"",IF(NOT(AND(ISERROR(MATCH("A",'Saisie résultats'!AE50:AH50,0)),ISERROR(MATCH("A",'Saisie résultats'!AL50:AM50,0)),ISERROR(MATCH("A",'Saisie résultats'!AV50:AX50,0)))),"A",SUM('Saisie résultats'!AE50:AH50,'Saisie résultats'!AL50:AM50,'Saisie résultats'!AV50:AX50))))</f>
      </c>
      <c r="I51" s="38">
        <f>IF(ISBLANK('Liste élèves'!B52),"",IF(OR(COUNTBLANK('Saisie résultats'!BO50:BS50)&gt;0,COUNTBLANK('Saisie résultats'!BV50:BX50)&gt;0),"",IF(NOT(AND(ISERROR(MATCH("A",'Saisie résultats'!BO50:BS50,0)),ISERROR(MATCH("A",'Saisie résultats'!BV50:BX50,0)))),"A",SUM('Saisie résultats'!BO50:BS50,'Saisie résultats'!BV50:BX50))))</f>
      </c>
      <c r="J51" s="38">
        <f>IF(ISBLANK('Liste élèves'!B52),"",IF(OR(COUNTBLANK('Saisie résultats'!BT50:BU50)&gt;0,COUNTBLANK('Saisie résultats'!BY50:CH50)&gt;0),"",IF(NOT(AND(ISERROR(MATCH("A",'Saisie résultats'!BT50:BU50,0)),ISERROR(MATCH("A",'Saisie résultats'!BY50:CH50,0)))),"A",SUM('Saisie résultats'!BT50:BU50,'Saisie résultats'!BY50:CH50))))</f>
      </c>
      <c r="K51" s="38">
        <f>IF(ISBLANK('Liste élèves'!B52),"",IF(COUNTBLANK('Saisie résultats'!CL50:CR50)&gt;0,"",IF(NOT(AND(ISERROR(MATCH("A",'Saisie résultats'!CL50:CR50,0)))),"A",SUM('Saisie résultats'!CL50:CR50))))</f>
      </c>
      <c r="L51" s="38">
        <f>IF(ISBLANK('Liste élèves'!B52),"",IF(OR(COUNTBLANK('Saisie résultats'!CI50:CK50)&gt;0,COUNTBLANK('Saisie résultats'!CS50:CV50)&gt;0),"",IF(NOT(AND(ISERROR(MATCH("A",'Saisie résultats'!CI50:CK50,0)),ISERROR(MATCH("A",'Saisie résultats'!CS50:CV50,0)))),"A",SUM('Saisie résultats'!CI50:CK50,'Saisie résultats'!CS50:CV50))))</f>
      </c>
      <c r="M51" s="38">
        <f>IF(ISBLANK('Liste élèves'!B52),"",IF(OR(COUNTBLANK('Saisie résultats'!BL50:BN50)&gt;0,COUNTBLANK('Saisie résultats'!CW50:CY50)&gt;0),"",IF(NOT(AND(ISERROR(MATCH("A",'Saisie résultats'!BL50:BN50,0)),ISERROR(MATCH("A",'Saisie résultats'!CW50:CY50,0)))),"A",SUM('Saisie résultats'!BL50:BN50,'Saisie résultats'!CW50:CY50))))</f>
      </c>
      <c r="N51" s="22" t="b">
        <f>AND(NOT(ISBLANK('Liste élèves'!B52)),COUNTA('Saisie résultats'!D50:CY50)&lt;&gt;100)</f>
        <v>0</v>
      </c>
      <c r="O51" s="22">
        <f>COUNTBLANK('Saisie résultats'!D50:CY50)</f>
        <v>100</v>
      </c>
      <c r="P51" s="22" t="b">
        <f t="shared" si="2"/>
        <v>1</v>
      </c>
      <c r="Q51" s="22">
        <f>IF(ISBLANK('Liste élèves'!B52),"",IF(OR(ISTEXT(D51),ISTEXT(E51),ISTEXT(F51),ISTEXT(G51),ISTEXT(H51)),"",SUM(D51:H51)))</f>
      </c>
      <c r="R51" s="22">
        <f>IF(ISBLANK('Liste élèves'!B52),"",IF(OR(ISTEXT(I51),ISTEXT(J51),ISTEXT(K51),ISTEXT(L51),ISTEXT(M51)),"",SUM(I51:M51)))</f>
      </c>
      <c r="AD51" s="39"/>
      <c r="AE51" s="39"/>
      <c r="AF51" s="40"/>
      <c r="AG51" s="40"/>
      <c r="AH51" s="40"/>
      <c r="AI51" s="40"/>
      <c r="AJ51" s="40"/>
      <c r="IS51" s="7"/>
    </row>
    <row r="52" spans="2:253" s="22" customFormat="1" ht="15" customHeight="1">
      <c r="B52" s="36">
        <v>43</v>
      </c>
      <c r="C52" s="37">
        <f>IF(ISBLANK('Liste élèves'!B53),"",('Liste élèves'!B53))</f>
      </c>
      <c r="D52" s="38">
        <f>IF(ISBLANK('Liste élèves'!B53),"",IF(OR(COUNTBLANK('Saisie résultats'!D51:I51)&gt;0,COUNTBLANK('Saisie résultats'!X51:AB51)&gt;0,COUNTBLANK('Saisie résultats'!AD51)&gt;0,COUNTBLANK('Saisie résultats'!BI51:BK51)&gt;0),"",IF(NOT(AND(ISERROR(MATCH("A",'Saisie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résultats'!BI51:BK51))))</f>
      </c>
      <c r="E52" s="38">
        <f>IF(ISBLANK('Liste élèves'!B53),"",IF(OR(COUNTBLANK('Saisie résultats'!M51:R51)&gt;0,COUNTBLANK('Saisie résultats'!AC51)&gt;0,COUNTBLANK('Saisie résultats'!BA51:BC51)&gt;0),"",IF(NOT(AND(ISERROR(MATCH("A",'Saisie résultats'!M51:R51,0)),ISERROR(MATCH("A",'Saisie résultats'!AC51:AC51,0)),ISERROR(MATCH("A",'Saisie résultats'!BA51:BC51,0)))),"A",SUM('Saisie résultats'!M51:R51,'Saisie résultats'!AC51,'Saisie résultats'!BA51:BC51))))</f>
      </c>
      <c r="F52" s="38">
        <f>IF(ISBLANK('Liste élèves'!B53),"",IF(OR(COUNTBLANK('Saisie résultats'!J51:L51)&gt;0,COUNTBLANK('Saisie résultats'!AY51:AZ51)&gt;0,COUNTBLANK('Saisie résultats'!BD51:BH51)&gt;0),"",IF(NOT(AND(ISERROR(MATCH("A",'Saisie résultats'!J51:L51,0)),ISERROR(MATCH("A",'Saisie résultats'!AY51:AZ51,0)),ISERROR(MATCH("A",'Saisie résultats'!BD51:BH51,0)))),"A",SUM('Saisie résultats'!J51:L51,'Saisie résultats'!AY51:AZ51,'Saisie résultats'!BD51:BH51))))</f>
      </c>
      <c r="G52" s="38">
        <f>IF(ISBLANK('Liste élèves'!B53),"",IF(OR(COUNTBLANK('Saisie résultats'!S51:W51)&gt;0,COUNTBLANK('Saisie résultats'!AI51:AK51)&gt;0,COUNTBLANK('Saisie résultats'!AN51:AT51)&gt;0),"",IF(NOT(AND(ISERROR(MATCH("A",'Saisie résultats'!S51:W51,0)),ISERROR(MATCH("A",'Saisie résultats'!AI51:AK51,0)),ISERROR(MATCH("A",'Saisie résultats'!AN51:AT51,0)))),"A",SUM('Saisie résultats'!S51:W51,'Saisie résultats'!AI51:AK51,'Saisie résultats'!AN51:AT51))))</f>
      </c>
      <c r="H52" s="38">
        <f>IF(ISBLANK('Liste élèves'!B53),"",IF(OR(COUNTBLANK('Saisie résultats'!AE51:AH51)&gt;0,COUNTBLANK('Saisie résultats'!AL51:AM51)&gt;0,COUNTBLANK('Saisie résultats'!AV51:AX51)&gt;0),"",IF(NOT(AND(ISERROR(MATCH("A",'Saisie résultats'!AE51:AH51,0)),ISERROR(MATCH("A",'Saisie résultats'!AL51:AM51,0)),ISERROR(MATCH("A",'Saisie résultats'!AV51:AX51,0)))),"A",SUM('Saisie résultats'!AE51:AH51,'Saisie résultats'!AL51:AM51,'Saisie résultats'!AV51:AX51))))</f>
      </c>
      <c r="I52" s="38">
        <f>IF(ISBLANK('Liste élèves'!B53),"",IF(OR(COUNTBLANK('Saisie résultats'!BO51:BS51)&gt;0,COUNTBLANK('Saisie résultats'!BV51:BX51)&gt;0),"",IF(NOT(AND(ISERROR(MATCH("A",'Saisie résultats'!BO51:BS51,0)),ISERROR(MATCH("A",'Saisie résultats'!BV51:BX51,0)))),"A",SUM('Saisie résultats'!BO51:BS51,'Saisie résultats'!BV51:BX51))))</f>
      </c>
      <c r="J52" s="38">
        <f>IF(ISBLANK('Liste élèves'!B53),"",IF(OR(COUNTBLANK('Saisie résultats'!BT51:BU51)&gt;0,COUNTBLANK('Saisie résultats'!BY51:CH51)&gt;0),"",IF(NOT(AND(ISERROR(MATCH("A",'Saisie résultats'!BT51:BU51,0)),ISERROR(MATCH("A",'Saisie résultats'!BY51:CH51,0)))),"A",SUM('Saisie résultats'!BT51:BU51,'Saisie résultats'!BY51:CH51))))</f>
      </c>
      <c r="K52" s="38">
        <f>IF(ISBLANK('Liste élèves'!B53),"",IF(COUNTBLANK('Saisie résultats'!CL51:CR51)&gt;0,"",IF(NOT(AND(ISERROR(MATCH("A",'Saisie résultats'!CL51:CR51,0)))),"A",SUM('Saisie résultats'!CL51:CR51))))</f>
      </c>
      <c r="L52" s="38">
        <f>IF(ISBLANK('Liste élèves'!B53),"",IF(OR(COUNTBLANK('Saisie résultats'!CI51:CK51)&gt;0,COUNTBLANK('Saisie résultats'!CS51:CV51)&gt;0),"",IF(NOT(AND(ISERROR(MATCH("A",'Saisie résultats'!CI51:CK51,0)),ISERROR(MATCH("A",'Saisie résultats'!CS51:CV51,0)))),"A",SUM('Saisie résultats'!CI51:CK51,'Saisie résultats'!CS51:CV51))))</f>
      </c>
      <c r="M52" s="38">
        <f>IF(ISBLANK('Liste élèves'!B53),"",IF(OR(COUNTBLANK('Saisie résultats'!BL51:BN51)&gt;0,COUNTBLANK('Saisie résultats'!CW51:CY51)&gt;0),"",IF(NOT(AND(ISERROR(MATCH("A",'Saisie résultats'!BL51:BN51,0)),ISERROR(MATCH("A",'Saisie résultats'!CW51:CY51,0)))),"A",SUM('Saisie résultats'!BL51:BN51,'Saisie résultats'!CW51:CY51))))</f>
      </c>
      <c r="N52" s="22" t="b">
        <f>AND(NOT(ISBLANK('Liste élèves'!B53)),COUNTA('Saisie résultats'!D51:CY51)&lt;&gt;100)</f>
        <v>0</v>
      </c>
      <c r="O52" s="22">
        <f>COUNTBLANK('Saisie résultats'!D51:CY51)</f>
        <v>100</v>
      </c>
      <c r="P52" s="22" t="b">
        <f t="shared" si="2"/>
        <v>1</v>
      </c>
      <c r="Q52" s="22">
        <f>IF(ISBLANK('Liste élèves'!B53),"",IF(OR(ISTEXT(D52),ISTEXT(E52),ISTEXT(F52),ISTEXT(G52),ISTEXT(H52)),"",SUM(D52:H52)))</f>
      </c>
      <c r="R52" s="22">
        <f>IF(ISBLANK('Liste élèves'!B53),"",IF(OR(ISTEXT(I52),ISTEXT(J52),ISTEXT(K52),ISTEXT(L52),ISTEXT(M52)),"",SUM(I52:M52)))</f>
      </c>
      <c r="AD52" s="39"/>
      <c r="AE52" s="39"/>
      <c r="AF52" s="40"/>
      <c r="AG52" s="40"/>
      <c r="AH52" s="40"/>
      <c r="AI52" s="40"/>
      <c r="AJ52" s="40"/>
      <c r="IS52" s="7"/>
    </row>
    <row r="53" spans="2:253" s="22" customFormat="1" ht="15" customHeight="1">
      <c r="B53" s="36">
        <v>44</v>
      </c>
      <c r="C53" s="37">
        <f>IF(ISBLANK('Liste élèves'!B54),"",('Liste élèves'!B54))</f>
      </c>
      <c r="D53" s="38">
        <f>IF(ISBLANK('Liste élèves'!B54),"",IF(OR(COUNTBLANK('Saisie résultats'!D52:I52)&gt;0,COUNTBLANK('Saisie résultats'!X52:AB52)&gt;0,COUNTBLANK('Saisie résultats'!AD52)&gt;0,COUNTBLANK('Saisie résultats'!BI52:BK52)&gt;0),"",IF(NOT(AND(ISERROR(MATCH("A",'Saisie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résultats'!BI52:BK52))))</f>
      </c>
      <c r="E53" s="38">
        <f>IF(ISBLANK('Liste élèves'!B54),"",IF(OR(COUNTBLANK('Saisie résultats'!M52:R52)&gt;0,COUNTBLANK('Saisie résultats'!AC52)&gt;0,COUNTBLANK('Saisie résultats'!BA52:BC52)&gt;0),"",IF(NOT(AND(ISERROR(MATCH("A",'Saisie résultats'!M52:R52,0)),ISERROR(MATCH("A",'Saisie résultats'!AC52:AC52,0)),ISERROR(MATCH("A",'Saisie résultats'!BA52:BC52,0)))),"A",SUM('Saisie résultats'!M52:R52,'Saisie résultats'!AC52,'Saisie résultats'!BA52:BC52))))</f>
      </c>
      <c r="F53" s="38">
        <f>IF(ISBLANK('Liste élèves'!B54),"",IF(OR(COUNTBLANK('Saisie résultats'!J52:L52)&gt;0,COUNTBLANK('Saisie résultats'!AY52:AZ52)&gt;0,COUNTBLANK('Saisie résultats'!BD52:BH52)&gt;0),"",IF(NOT(AND(ISERROR(MATCH("A",'Saisie résultats'!J52:L52,0)),ISERROR(MATCH("A",'Saisie résultats'!AY52:AZ52,0)),ISERROR(MATCH("A",'Saisie résultats'!BD52:BH52,0)))),"A",SUM('Saisie résultats'!J52:L52,'Saisie résultats'!AY52:AZ52,'Saisie résultats'!BD52:BH52))))</f>
      </c>
      <c r="G53" s="38">
        <f>IF(ISBLANK('Liste élèves'!B54),"",IF(OR(COUNTBLANK('Saisie résultats'!S52:W52)&gt;0,COUNTBLANK('Saisie résultats'!AI52:AK52)&gt;0,COUNTBLANK('Saisie résultats'!AN52:AT52)&gt;0),"",IF(NOT(AND(ISERROR(MATCH("A",'Saisie résultats'!S52:W52,0)),ISERROR(MATCH("A",'Saisie résultats'!AI52:AK52,0)),ISERROR(MATCH("A",'Saisie résultats'!AN52:AT52,0)))),"A",SUM('Saisie résultats'!S52:W52,'Saisie résultats'!AI52:AK52,'Saisie résultats'!AN52:AT52))))</f>
      </c>
      <c r="H53" s="38">
        <f>IF(ISBLANK('Liste élèves'!B54),"",IF(OR(COUNTBLANK('Saisie résultats'!AE52:AH52)&gt;0,COUNTBLANK('Saisie résultats'!AL52:AM52)&gt;0,COUNTBLANK('Saisie résultats'!AV52:AX52)&gt;0),"",IF(NOT(AND(ISERROR(MATCH("A",'Saisie résultats'!AE52:AH52,0)),ISERROR(MATCH("A",'Saisie résultats'!AL52:AM52,0)),ISERROR(MATCH("A",'Saisie résultats'!AV52:AX52,0)))),"A",SUM('Saisie résultats'!AE52:AH52,'Saisie résultats'!AL52:AM52,'Saisie résultats'!AV52:AX52))))</f>
      </c>
      <c r="I53" s="38">
        <f>IF(ISBLANK('Liste élèves'!B54),"",IF(OR(COUNTBLANK('Saisie résultats'!BO52:BS52)&gt;0,COUNTBLANK('Saisie résultats'!BV52:BX52)&gt;0),"",IF(NOT(AND(ISERROR(MATCH("A",'Saisie résultats'!BO52:BS52,0)),ISERROR(MATCH("A",'Saisie résultats'!BV52:BX52,0)))),"A",SUM('Saisie résultats'!BO52:BS52,'Saisie résultats'!BV52:BX52))))</f>
      </c>
      <c r="J53" s="38">
        <f>IF(ISBLANK('Liste élèves'!B54),"",IF(OR(COUNTBLANK('Saisie résultats'!BT52:BU52)&gt;0,COUNTBLANK('Saisie résultats'!BY52:CH52)&gt;0),"",IF(NOT(AND(ISERROR(MATCH("A",'Saisie résultats'!BT52:BU52,0)),ISERROR(MATCH("A",'Saisie résultats'!BY52:CH52,0)))),"A",SUM('Saisie résultats'!BT52:BU52,'Saisie résultats'!BY52:CH52))))</f>
      </c>
      <c r="K53" s="38">
        <f>IF(ISBLANK('Liste élèves'!B54),"",IF(COUNTBLANK('Saisie résultats'!CL52:CR52)&gt;0,"",IF(NOT(AND(ISERROR(MATCH("A",'Saisie résultats'!CL52:CR52,0)))),"A",SUM('Saisie résultats'!CL52:CR52))))</f>
      </c>
      <c r="L53" s="38">
        <f>IF(ISBLANK('Liste élèves'!B54),"",IF(OR(COUNTBLANK('Saisie résultats'!CI52:CK52)&gt;0,COUNTBLANK('Saisie résultats'!CS52:CV52)&gt;0),"",IF(NOT(AND(ISERROR(MATCH("A",'Saisie résultats'!CI52:CK52,0)),ISERROR(MATCH("A",'Saisie résultats'!CS52:CV52,0)))),"A",SUM('Saisie résultats'!CI52:CK52,'Saisie résultats'!CS52:CV52))))</f>
      </c>
      <c r="M53" s="38">
        <f>IF(ISBLANK('Liste élèves'!B54),"",IF(OR(COUNTBLANK('Saisie résultats'!BL52:BN52)&gt;0,COUNTBLANK('Saisie résultats'!CW52:CY52)&gt;0),"",IF(NOT(AND(ISERROR(MATCH("A",'Saisie résultats'!BL52:BN52,0)),ISERROR(MATCH("A",'Saisie résultats'!CW52:CY52,0)))),"A",SUM('Saisie résultats'!BL52:BN52,'Saisie résultats'!CW52:CY52))))</f>
      </c>
      <c r="N53" s="22" t="b">
        <f>AND(NOT(ISBLANK('Liste élèves'!B54)),COUNTA('Saisie résultats'!D52:CY52)&lt;&gt;100)</f>
        <v>0</v>
      </c>
      <c r="O53" s="22">
        <f>COUNTBLANK('Saisie résultats'!D52:CY52)</f>
        <v>100</v>
      </c>
      <c r="P53" s="22" t="b">
        <f t="shared" si="2"/>
        <v>1</v>
      </c>
      <c r="Q53" s="22">
        <f>IF(ISBLANK('Liste élèves'!B54),"",IF(OR(ISTEXT(D53),ISTEXT(E53),ISTEXT(F53),ISTEXT(G53),ISTEXT(H53)),"",SUM(D53:H53)))</f>
      </c>
      <c r="R53" s="22">
        <f>IF(ISBLANK('Liste élèves'!B54),"",IF(OR(ISTEXT(I53),ISTEXT(J53),ISTEXT(K53),ISTEXT(L53),ISTEXT(M53)),"",SUM(I53:M53)))</f>
      </c>
      <c r="AD53" s="39"/>
      <c r="AE53" s="39"/>
      <c r="AF53" s="40"/>
      <c r="AG53" s="40"/>
      <c r="AH53" s="40"/>
      <c r="AI53" s="40"/>
      <c r="AJ53" s="40"/>
      <c r="IS53" s="7"/>
    </row>
    <row r="54" spans="2:253" s="22" customFormat="1" ht="15" customHeight="1">
      <c r="B54" s="36">
        <v>45</v>
      </c>
      <c r="C54" s="37">
        <f>IF(ISBLANK('Liste élèves'!B55),"",('Liste élèves'!B55))</f>
      </c>
      <c r="D54" s="38">
        <f>IF(ISBLANK('Liste élèves'!B55),"",IF(OR(COUNTBLANK('Saisie résultats'!D53:I53)&gt;0,COUNTBLANK('Saisie résultats'!X53:AB53)&gt;0,COUNTBLANK('Saisie résultats'!AD53)&gt;0,COUNTBLANK('Saisie résultats'!BI53:BK53)&gt;0),"",IF(NOT(AND(ISERROR(MATCH("A",'Saisie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résultats'!BI53:BK53))))</f>
      </c>
      <c r="E54" s="38">
        <f>IF(ISBLANK('Liste élèves'!B55),"",IF(OR(COUNTBLANK('Saisie résultats'!M53:R53)&gt;0,COUNTBLANK('Saisie résultats'!AC53)&gt;0,COUNTBLANK('Saisie résultats'!BA53:BC53)&gt;0),"",IF(NOT(AND(ISERROR(MATCH("A",'Saisie résultats'!M53:R53,0)),ISERROR(MATCH("A",'Saisie résultats'!AC53:AC53,0)),ISERROR(MATCH("A",'Saisie résultats'!BA53:BC53,0)))),"A",SUM('Saisie résultats'!M53:R53,'Saisie résultats'!AC53,'Saisie résultats'!BA53:BC53))))</f>
      </c>
      <c r="F54" s="38">
        <f>IF(ISBLANK('Liste élèves'!B55),"",IF(OR(COUNTBLANK('Saisie résultats'!J53:L53)&gt;0,COUNTBLANK('Saisie résultats'!AY53:AZ53)&gt;0,COUNTBLANK('Saisie résultats'!BD53:BH53)&gt;0),"",IF(NOT(AND(ISERROR(MATCH("A",'Saisie résultats'!J53:L53,0)),ISERROR(MATCH("A",'Saisie résultats'!AY53:AZ53,0)),ISERROR(MATCH("A",'Saisie résultats'!BD53:BH53,0)))),"A",SUM('Saisie résultats'!J53:L53,'Saisie résultats'!AY53:AZ53,'Saisie résultats'!BD53:BH53))))</f>
      </c>
      <c r="G54" s="38">
        <f>IF(ISBLANK('Liste élèves'!B55),"",IF(OR(COUNTBLANK('Saisie résultats'!S53:W53)&gt;0,COUNTBLANK('Saisie résultats'!AI53:AK53)&gt;0,COUNTBLANK('Saisie résultats'!AN53:AT53)&gt;0),"",IF(NOT(AND(ISERROR(MATCH("A",'Saisie résultats'!S53:W53,0)),ISERROR(MATCH("A",'Saisie résultats'!AI53:AK53,0)),ISERROR(MATCH("A",'Saisie résultats'!AN53:AT53,0)))),"A",SUM('Saisie résultats'!S53:W53,'Saisie résultats'!AI53:AK53,'Saisie résultats'!AN53:AT53))))</f>
      </c>
      <c r="H54" s="38">
        <f>IF(ISBLANK('Liste élèves'!B55),"",IF(OR(COUNTBLANK('Saisie résultats'!AE53:AH53)&gt;0,COUNTBLANK('Saisie résultats'!AL53:AM53)&gt;0,COUNTBLANK('Saisie résultats'!AV53:AX53)&gt;0),"",IF(NOT(AND(ISERROR(MATCH("A",'Saisie résultats'!AE53:AH53,0)),ISERROR(MATCH("A",'Saisie résultats'!AL53:AM53,0)),ISERROR(MATCH("A",'Saisie résultats'!AV53:AX53,0)))),"A",SUM('Saisie résultats'!AE53:AH53,'Saisie résultats'!AL53:AM53,'Saisie résultats'!AV53:AX53))))</f>
      </c>
      <c r="I54" s="38">
        <f>IF(ISBLANK('Liste élèves'!B55),"",IF(OR(COUNTBLANK('Saisie résultats'!BO53:BS53)&gt;0,COUNTBLANK('Saisie résultats'!BV53:BX53)&gt;0),"",IF(NOT(AND(ISERROR(MATCH("A",'Saisie résultats'!BO53:BS53,0)),ISERROR(MATCH("A",'Saisie résultats'!BV53:BX53,0)))),"A",SUM('Saisie résultats'!BO53:BS53,'Saisie résultats'!BV53:BX53))))</f>
      </c>
      <c r="J54" s="38">
        <f>IF(ISBLANK('Liste élèves'!B55),"",IF(OR(COUNTBLANK('Saisie résultats'!BT53:BU53)&gt;0,COUNTBLANK('Saisie résultats'!BY53:CH53)&gt;0),"",IF(NOT(AND(ISERROR(MATCH("A",'Saisie résultats'!BT53:BU53,0)),ISERROR(MATCH("A",'Saisie résultats'!BY53:CH53,0)))),"A",SUM('Saisie résultats'!BT53:BU53,'Saisie résultats'!BY53:CH53))))</f>
      </c>
      <c r="K54" s="38">
        <f>IF(ISBLANK('Liste élèves'!B55),"",IF(COUNTBLANK('Saisie résultats'!CL53:CR53)&gt;0,"",IF(NOT(AND(ISERROR(MATCH("A",'Saisie résultats'!CL53:CR53,0)))),"A",SUM('Saisie résultats'!CL53:CR53))))</f>
      </c>
      <c r="L54" s="38">
        <f>IF(ISBLANK('Liste élèves'!B55),"",IF(OR(COUNTBLANK('Saisie résultats'!CI53:CK53)&gt;0,COUNTBLANK('Saisie résultats'!CS53:CV53)&gt;0),"",IF(NOT(AND(ISERROR(MATCH("A",'Saisie résultats'!CI53:CK53,0)),ISERROR(MATCH("A",'Saisie résultats'!CS53:CV53,0)))),"A",SUM('Saisie résultats'!CI53:CK53,'Saisie résultats'!CS53:CV53))))</f>
      </c>
      <c r="M54" s="38">
        <f>IF(ISBLANK('Liste élèves'!B55),"",IF(OR(COUNTBLANK('Saisie résultats'!BL53:BN53)&gt;0,COUNTBLANK('Saisie résultats'!CW53:CY53)&gt;0),"",IF(NOT(AND(ISERROR(MATCH("A",'Saisie résultats'!BL53:BN53,0)),ISERROR(MATCH("A",'Saisie résultats'!CW53:CY53,0)))),"A",SUM('Saisie résultats'!BL53:BN53,'Saisie résultats'!CW53:CY53))))</f>
      </c>
      <c r="N54" s="22" t="b">
        <f>AND(NOT(ISBLANK('Liste élèves'!B55)),COUNTA('Saisie résultats'!D53:CY53)&lt;&gt;100)</f>
        <v>0</v>
      </c>
      <c r="O54" s="22">
        <f>COUNTBLANK('Saisie résultats'!D53:CY53)</f>
        <v>100</v>
      </c>
      <c r="P54" s="22" t="b">
        <f t="shared" si="2"/>
        <v>1</v>
      </c>
      <c r="Q54" s="22">
        <f>IF(ISBLANK('Liste élèves'!B55),"",IF(OR(ISTEXT(D54),ISTEXT(E54),ISTEXT(F54),ISTEXT(G54),ISTEXT(H54)),"",SUM(D54:H54)))</f>
      </c>
      <c r="R54" s="22">
        <f>IF(ISBLANK('Liste élèves'!B55),"",IF(OR(ISTEXT(I54),ISTEXT(J54),ISTEXT(K54),ISTEXT(L54),ISTEXT(M54)),"",SUM(I54:M54)))</f>
      </c>
      <c r="AD54" s="39"/>
      <c r="AE54" s="39"/>
      <c r="AF54" s="40"/>
      <c r="AG54" s="40"/>
      <c r="AH54" s="40"/>
      <c r="AI54" s="40"/>
      <c r="AJ54" s="40"/>
      <c r="IS54" s="7"/>
    </row>
    <row r="55" spans="2:253" s="22" customFormat="1" ht="15" customHeight="1">
      <c r="B55" s="36">
        <v>46</v>
      </c>
      <c r="C55" s="37">
        <f>IF(ISBLANK('Liste élèves'!B56),"",('Liste élèves'!B56))</f>
      </c>
      <c r="D55" s="38">
        <f>IF(ISBLANK('Liste élèves'!B56),"",IF(OR(COUNTBLANK('Saisie résultats'!D54:I54)&gt;0,COUNTBLANK('Saisie résultats'!X54:AB54)&gt;0,COUNTBLANK('Saisie résultats'!AD54)&gt;0,COUNTBLANK('Saisie résultats'!BI54:BK54)&gt;0),"",IF(NOT(AND(ISERROR(MATCH("A",'Saisie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résultats'!BI54:BK54))))</f>
      </c>
      <c r="E55" s="38">
        <f>IF(ISBLANK('Liste élèves'!B56),"",IF(OR(COUNTBLANK('Saisie résultats'!M54:R54)&gt;0,COUNTBLANK('Saisie résultats'!AC54)&gt;0,COUNTBLANK('Saisie résultats'!BA54:BC54)&gt;0),"",IF(NOT(AND(ISERROR(MATCH("A",'Saisie résultats'!M54:R54,0)),ISERROR(MATCH("A",'Saisie résultats'!AC54:AC54,0)),ISERROR(MATCH("A",'Saisie résultats'!BA54:BC54,0)))),"A",SUM('Saisie résultats'!M54:R54,'Saisie résultats'!AC54,'Saisie résultats'!BA54:BC54))))</f>
      </c>
      <c r="F55" s="38">
        <f>IF(ISBLANK('Liste élèves'!B56),"",IF(OR(COUNTBLANK('Saisie résultats'!J54:L54)&gt;0,COUNTBLANK('Saisie résultats'!AY54:AZ54)&gt;0,COUNTBLANK('Saisie résultats'!BD54:BH54)&gt;0),"",IF(NOT(AND(ISERROR(MATCH("A",'Saisie résultats'!J54:L54,0)),ISERROR(MATCH("A",'Saisie résultats'!AY54:AZ54,0)),ISERROR(MATCH("A",'Saisie résultats'!BD54:BH54,0)))),"A",SUM('Saisie résultats'!J54:L54,'Saisie résultats'!AY54:AZ54,'Saisie résultats'!BD54:BH54))))</f>
      </c>
      <c r="G55" s="38">
        <f>IF(ISBLANK('Liste élèves'!B56),"",IF(OR(COUNTBLANK('Saisie résultats'!S54:W54)&gt;0,COUNTBLANK('Saisie résultats'!AI54:AK54)&gt;0,COUNTBLANK('Saisie résultats'!AN54:AT54)&gt;0),"",IF(NOT(AND(ISERROR(MATCH("A",'Saisie résultats'!S54:W54,0)),ISERROR(MATCH("A",'Saisie résultats'!AI54:AK54,0)),ISERROR(MATCH("A",'Saisie résultats'!AN54:AT54,0)))),"A",SUM('Saisie résultats'!S54:W54,'Saisie résultats'!AI54:AK54,'Saisie résultats'!AN54:AT54))))</f>
      </c>
      <c r="H55" s="38">
        <f>IF(ISBLANK('Liste élèves'!B56),"",IF(OR(COUNTBLANK('Saisie résultats'!AE54:AH54)&gt;0,COUNTBLANK('Saisie résultats'!AL54:AM54)&gt;0,COUNTBLANK('Saisie résultats'!AV54:AX54)&gt;0),"",IF(NOT(AND(ISERROR(MATCH("A",'Saisie résultats'!AE54:AH54,0)),ISERROR(MATCH("A",'Saisie résultats'!AL54:AM54,0)),ISERROR(MATCH("A",'Saisie résultats'!AV54:AX54,0)))),"A",SUM('Saisie résultats'!AE54:AH54,'Saisie résultats'!AL54:AM54,'Saisie résultats'!AV54:AX54))))</f>
      </c>
      <c r="I55" s="38">
        <f>IF(ISBLANK('Liste élèves'!B56),"",IF(OR(COUNTBLANK('Saisie résultats'!BO54:BS54)&gt;0,COUNTBLANK('Saisie résultats'!BV54:BX54)&gt;0),"",IF(NOT(AND(ISERROR(MATCH("A",'Saisie résultats'!BO54:BS54,0)),ISERROR(MATCH("A",'Saisie résultats'!BV54:BX54,0)))),"A",SUM('Saisie résultats'!BO54:BS54,'Saisie résultats'!BV54:BX54))))</f>
      </c>
      <c r="J55" s="38">
        <f>IF(ISBLANK('Liste élèves'!B56),"",IF(OR(COUNTBLANK('Saisie résultats'!BT54:BU54)&gt;0,COUNTBLANK('Saisie résultats'!BY54:CH54)&gt;0),"",IF(NOT(AND(ISERROR(MATCH("A",'Saisie résultats'!BT54:BU54,0)),ISERROR(MATCH("A",'Saisie résultats'!BY54:CH54,0)))),"A",SUM('Saisie résultats'!BT54:BU54,'Saisie résultats'!BY54:CH54))))</f>
      </c>
      <c r="K55" s="38">
        <f>IF(ISBLANK('Liste élèves'!B56),"",IF(COUNTBLANK('Saisie résultats'!CL54:CR54)&gt;0,"",IF(NOT(AND(ISERROR(MATCH("A",'Saisie résultats'!CL54:CR54,0)))),"A",SUM('Saisie résultats'!CL54:CR54))))</f>
      </c>
      <c r="L55" s="38">
        <f>IF(ISBLANK('Liste élèves'!B56),"",IF(OR(COUNTBLANK('Saisie résultats'!CI54:CK54)&gt;0,COUNTBLANK('Saisie résultats'!CS54:CV54)&gt;0),"",IF(NOT(AND(ISERROR(MATCH("A",'Saisie résultats'!CI54:CK54,0)),ISERROR(MATCH("A",'Saisie résultats'!CS54:CV54,0)))),"A",SUM('Saisie résultats'!CI54:CK54,'Saisie résultats'!CS54:CV54))))</f>
      </c>
      <c r="M55" s="38">
        <f>IF(ISBLANK('Liste élèves'!B56),"",IF(OR(COUNTBLANK('Saisie résultats'!BL54:BN54)&gt;0,COUNTBLANK('Saisie résultats'!CW54:CY54)&gt;0),"",IF(NOT(AND(ISERROR(MATCH("A",'Saisie résultats'!BL54:BN54,0)),ISERROR(MATCH("A",'Saisie résultats'!CW54:CY54,0)))),"A",SUM('Saisie résultats'!BL54:BN54,'Saisie résultats'!CW54:CY54))))</f>
      </c>
      <c r="N55" s="22" t="b">
        <f>AND(NOT(ISBLANK('Liste élèves'!B56)),COUNTA('Saisie résultats'!D54:CY54)&lt;&gt;100)</f>
        <v>0</v>
      </c>
      <c r="O55" s="22">
        <f>COUNTBLANK('Saisie résultats'!D54:CY54)</f>
        <v>100</v>
      </c>
      <c r="P55" s="22" t="b">
        <f t="shared" si="2"/>
        <v>1</v>
      </c>
      <c r="Q55" s="22">
        <f>IF(ISBLANK('Liste élèves'!B56),"",IF(OR(ISTEXT(D55),ISTEXT(E55),ISTEXT(F55),ISTEXT(G55),ISTEXT(H55)),"",SUM(D55:H55)))</f>
      </c>
      <c r="R55" s="22">
        <f>IF(ISBLANK('Liste élèves'!B56),"",IF(OR(ISTEXT(I55),ISTEXT(J55),ISTEXT(K55),ISTEXT(L55),ISTEXT(M55)),"",SUM(I55:M55)))</f>
      </c>
      <c r="AD55" s="39"/>
      <c r="AE55" s="39"/>
      <c r="AF55" s="40"/>
      <c r="AG55" s="40"/>
      <c r="AH55" s="40"/>
      <c r="AI55" s="40"/>
      <c r="AJ55" s="40"/>
      <c r="IS55" s="7"/>
    </row>
    <row r="56" spans="2:253" s="22" customFormat="1" ht="15" customHeight="1">
      <c r="B56" s="36">
        <v>47</v>
      </c>
      <c r="C56" s="37">
        <f>IF(ISBLANK('Liste élèves'!B57),"",('Liste élèves'!B57))</f>
      </c>
      <c r="D56" s="38">
        <f>IF(ISBLANK('Liste élèves'!B57),"",IF(OR(COUNTBLANK('Saisie résultats'!D55:I55)&gt;0,COUNTBLANK('Saisie résultats'!X55:AB55)&gt;0,COUNTBLANK('Saisie résultats'!AD55)&gt;0,COUNTBLANK('Saisie résultats'!BI55:BK55)&gt;0),"",IF(NOT(AND(ISERROR(MATCH("A",'Saisie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résultats'!BI55:BK55))))</f>
      </c>
      <c r="E56" s="38">
        <f>IF(ISBLANK('Liste élèves'!B57),"",IF(OR(COUNTBLANK('Saisie résultats'!M55:R55)&gt;0,COUNTBLANK('Saisie résultats'!AC55)&gt;0,COUNTBLANK('Saisie résultats'!BA55:BC55)&gt;0),"",IF(NOT(AND(ISERROR(MATCH("A",'Saisie résultats'!M55:R55,0)),ISERROR(MATCH("A",'Saisie résultats'!AC55:AC55,0)),ISERROR(MATCH("A",'Saisie résultats'!BA55:BC55,0)))),"A",SUM('Saisie résultats'!M55:R55,'Saisie résultats'!AC55,'Saisie résultats'!BA55:BC55))))</f>
      </c>
      <c r="F56" s="38">
        <f>IF(ISBLANK('Liste élèves'!B57),"",IF(OR(COUNTBLANK('Saisie résultats'!J55:L55)&gt;0,COUNTBLANK('Saisie résultats'!AY55:AZ55)&gt;0,COUNTBLANK('Saisie résultats'!BD55:BH55)&gt;0),"",IF(NOT(AND(ISERROR(MATCH("A",'Saisie résultats'!J55:L55,0)),ISERROR(MATCH("A",'Saisie résultats'!AY55:AZ55,0)),ISERROR(MATCH("A",'Saisie résultats'!BD55:BH55,0)))),"A",SUM('Saisie résultats'!J55:L55,'Saisie résultats'!AY55:AZ55,'Saisie résultats'!BD55:BH55))))</f>
      </c>
      <c r="G56" s="38">
        <f>IF(ISBLANK('Liste élèves'!B57),"",IF(OR(COUNTBLANK('Saisie résultats'!S55:W55)&gt;0,COUNTBLANK('Saisie résultats'!AI55:AK55)&gt;0,COUNTBLANK('Saisie résultats'!AN55:AT55)&gt;0),"",IF(NOT(AND(ISERROR(MATCH("A",'Saisie résultats'!S55:W55,0)),ISERROR(MATCH("A",'Saisie résultats'!AI55:AK55,0)),ISERROR(MATCH("A",'Saisie résultats'!AN55:AT55,0)))),"A",SUM('Saisie résultats'!S55:W55,'Saisie résultats'!AI55:AK55,'Saisie résultats'!AN55:AT55))))</f>
      </c>
      <c r="H56" s="38">
        <f>IF(ISBLANK('Liste élèves'!B57),"",IF(OR(COUNTBLANK('Saisie résultats'!AE55:AH55)&gt;0,COUNTBLANK('Saisie résultats'!AL55:AM55)&gt;0,COUNTBLANK('Saisie résultats'!AV55:AX55)&gt;0),"",IF(NOT(AND(ISERROR(MATCH("A",'Saisie résultats'!AE55:AH55,0)),ISERROR(MATCH("A",'Saisie résultats'!AL55:AM55,0)),ISERROR(MATCH("A",'Saisie résultats'!AV55:AX55,0)))),"A",SUM('Saisie résultats'!AE55:AH55,'Saisie résultats'!AL55:AM55,'Saisie résultats'!AV55:AX55))))</f>
      </c>
      <c r="I56" s="38">
        <f>IF(ISBLANK('Liste élèves'!B57),"",IF(OR(COUNTBLANK('Saisie résultats'!BO55:BS55)&gt;0,COUNTBLANK('Saisie résultats'!BV55:BX55)&gt;0),"",IF(NOT(AND(ISERROR(MATCH("A",'Saisie résultats'!BO55:BS55,0)),ISERROR(MATCH("A",'Saisie résultats'!BV55:BX55,0)))),"A",SUM('Saisie résultats'!BO55:BS55,'Saisie résultats'!BV55:BX55))))</f>
      </c>
      <c r="J56" s="38">
        <f>IF(ISBLANK('Liste élèves'!B57),"",IF(OR(COUNTBLANK('Saisie résultats'!BT55:BU55)&gt;0,COUNTBLANK('Saisie résultats'!BY55:CH55)&gt;0),"",IF(NOT(AND(ISERROR(MATCH("A",'Saisie résultats'!BT55:BU55,0)),ISERROR(MATCH("A",'Saisie résultats'!BY55:CH55,0)))),"A",SUM('Saisie résultats'!BT55:BU55,'Saisie résultats'!BY55:CH55))))</f>
      </c>
      <c r="K56" s="38">
        <f>IF(ISBLANK('Liste élèves'!B57),"",IF(COUNTBLANK('Saisie résultats'!CL55:CR55)&gt;0,"",IF(NOT(AND(ISERROR(MATCH("A",'Saisie résultats'!CL55:CR55,0)))),"A",SUM('Saisie résultats'!CL55:CR55))))</f>
      </c>
      <c r="L56" s="38">
        <f>IF(ISBLANK('Liste élèves'!B57),"",IF(OR(COUNTBLANK('Saisie résultats'!CI55:CK55)&gt;0,COUNTBLANK('Saisie résultats'!CS55:CV55)&gt;0),"",IF(NOT(AND(ISERROR(MATCH("A",'Saisie résultats'!CI55:CK55,0)),ISERROR(MATCH("A",'Saisie résultats'!CS55:CV55,0)))),"A",SUM('Saisie résultats'!CI55:CK55,'Saisie résultats'!CS55:CV55))))</f>
      </c>
      <c r="M56" s="38">
        <f>IF(ISBLANK('Liste élèves'!B57),"",IF(OR(COUNTBLANK('Saisie résultats'!BL55:BN55)&gt;0,COUNTBLANK('Saisie résultats'!CW55:CY55)&gt;0),"",IF(NOT(AND(ISERROR(MATCH("A",'Saisie résultats'!BL55:BN55,0)),ISERROR(MATCH("A",'Saisie résultats'!CW55:CY55,0)))),"A",SUM('Saisie résultats'!BL55:BN55,'Saisie résultats'!CW55:CY55))))</f>
      </c>
      <c r="N56" s="22" t="b">
        <f>AND(NOT(ISBLANK('Liste élèves'!B57)),COUNTA('Saisie résultats'!D55:CY55)&lt;&gt;100)</f>
        <v>0</v>
      </c>
      <c r="O56" s="22">
        <f>COUNTBLANK('Saisie résultats'!D55:CY55)</f>
        <v>100</v>
      </c>
      <c r="P56" s="22" t="b">
        <f t="shared" si="2"/>
        <v>1</v>
      </c>
      <c r="Q56" s="22">
        <f>IF(ISBLANK('Liste élèves'!B57),"",IF(OR(ISTEXT(D56),ISTEXT(E56),ISTEXT(F56),ISTEXT(G56),ISTEXT(H56)),"",SUM(D56:H56)))</f>
      </c>
      <c r="R56" s="22">
        <f>IF(ISBLANK('Liste élèves'!B57),"",IF(OR(ISTEXT(I56),ISTEXT(J56),ISTEXT(K56),ISTEXT(L56),ISTEXT(M56)),"",SUM(I56:M56)))</f>
      </c>
      <c r="AD56" s="39"/>
      <c r="AE56" s="39"/>
      <c r="AF56" s="40"/>
      <c r="AG56" s="40"/>
      <c r="AH56" s="40"/>
      <c r="AI56" s="40"/>
      <c r="AJ56" s="40"/>
      <c r="IS56" s="7"/>
    </row>
    <row r="57" spans="2:253" s="22" customFormat="1" ht="15" customHeight="1">
      <c r="B57" s="36">
        <v>48</v>
      </c>
      <c r="C57" s="37">
        <f>IF(ISBLANK('Liste élèves'!B58),"",('Liste élèves'!B58))</f>
      </c>
      <c r="D57" s="38">
        <f>IF(ISBLANK('Liste élèves'!B58),"",IF(OR(COUNTBLANK('Saisie résultats'!D56:I56)&gt;0,COUNTBLANK('Saisie résultats'!X56:AB56)&gt;0,COUNTBLANK('Saisie résultats'!AD56)&gt;0,COUNTBLANK('Saisie résultats'!BI56:BK56)&gt;0),"",IF(NOT(AND(ISERROR(MATCH("A",'Saisie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résultats'!BI56:BK56))))</f>
      </c>
      <c r="E57" s="38">
        <f>IF(ISBLANK('Liste élèves'!B58),"",IF(OR(COUNTBLANK('Saisie résultats'!M56:R56)&gt;0,COUNTBLANK('Saisie résultats'!AC56)&gt;0,COUNTBLANK('Saisie résultats'!BA56:BC56)&gt;0),"",IF(NOT(AND(ISERROR(MATCH("A",'Saisie résultats'!M56:R56,0)),ISERROR(MATCH("A",'Saisie résultats'!AC56:AC56,0)),ISERROR(MATCH("A",'Saisie résultats'!BA56:BC56,0)))),"A",SUM('Saisie résultats'!M56:R56,'Saisie résultats'!AC56,'Saisie résultats'!BA56:BC56))))</f>
      </c>
      <c r="F57" s="38">
        <f>IF(ISBLANK('Liste élèves'!B58),"",IF(OR(COUNTBLANK('Saisie résultats'!J56:L56)&gt;0,COUNTBLANK('Saisie résultats'!AY56:AZ56)&gt;0,COUNTBLANK('Saisie résultats'!BD56:BH56)&gt;0),"",IF(NOT(AND(ISERROR(MATCH("A",'Saisie résultats'!J56:L56,0)),ISERROR(MATCH("A",'Saisie résultats'!AY56:AZ56,0)),ISERROR(MATCH("A",'Saisie résultats'!BD56:BH56,0)))),"A",SUM('Saisie résultats'!J56:L56,'Saisie résultats'!AY56:AZ56,'Saisie résultats'!BD56:BH56))))</f>
      </c>
      <c r="G57" s="38">
        <f>IF(ISBLANK('Liste élèves'!B58),"",IF(OR(COUNTBLANK('Saisie résultats'!S56:W56)&gt;0,COUNTBLANK('Saisie résultats'!AI56:AK56)&gt;0,COUNTBLANK('Saisie résultats'!AN56:AT56)&gt;0),"",IF(NOT(AND(ISERROR(MATCH("A",'Saisie résultats'!S56:W56,0)),ISERROR(MATCH("A",'Saisie résultats'!AI56:AK56,0)),ISERROR(MATCH("A",'Saisie résultats'!AN56:AT56,0)))),"A",SUM('Saisie résultats'!S56:W56,'Saisie résultats'!AI56:AK56,'Saisie résultats'!AN56:AT56))))</f>
      </c>
      <c r="H57" s="38">
        <f>IF(ISBLANK('Liste élèves'!B58),"",IF(OR(COUNTBLANK('Saisie résultats'!AE56:AH56)&gt;0,COUNTBLANK('Saisie résultats'!AL56:AM56)&gt;0,COUNTBLANK('Saisie résultats'!AV56:AX56)&gt;0),"",IF(NOT(AND(ISERROR(MATCH("A",'Saisie résultats'!AE56:AH56,0)),ISERROR(MATCH("A",'Saisie résultats'!AL56:AM56,0)),ISERROR(MATCH("A",'Saisie résultats'!AV56:AX56,0)))),"A",SUM('Saisie résultats'!AE56:AH56,'Saisie résultats'!AL56:AM56,'Saisie résultats'!AV56:AX56))))</f>
      </c>
      <c r="I57" s="38">
        <f>IF(ISBLANK('Liste élèves'!B58),"",IF(OR(COUNTBLANK('Saisie résultats'!BO56:BS56)&gt;0,COUNTBLANK('Saisie résultats'!BV56:BX56)&gt;0),"",IF(NOT(AND(ISERROR(MATCH("A",'Saisie résultats'!BO56:BS56,0)),ISERROR(MATCH("A",'Saisie résultats'!BV56:BX56,0)))),"A",SUM('Saisie résultats'!BO56:BS56,'Saisie résultats'!BV56:BX56))))</f>
      </c>
      <c r="J57" s="38">
        <f>IF(ISBLANK('Liste élèves'!B58),"",IF(OR(COUNTBLANK('Saisie résultats'!BT56:BU56)&gt;0,COUNTBLANK('Saisie résultats'!BY56:CH56)&gt;0),"",IF(NOT(AND(ISERROR(MATCH("A",'Saisie résultats'!BT56:BU56,0)),ISERROR(MATCH("A",'Saisie résultats'!BY56:CH56,0)))),"A",SUM('Saisie résultats'!BT56:BU56,'Saisie résultats'!BY56:CH56))))</f>
      </c>
      <c r="K57" s="38">
        <f>IF(ISBLANK('Liste élèves'!B58),"",IF(COUNTBLANK('Saisie résultats'!CL56:CR56)&gt;0,"",IF(NOT(AND(ISERROR(MATCH("A",'Saisie résultats'!CL56:CR56,0)))),"A",SUM('Saisie résultats'!CL56:CR56))))</f>
      </c>
      <c r="L57" s="38">
        <f>IF(ISBLANK('Liste élèves'!B58),"",IF(OR(COUNTBLANK('Saisie résultats'!CI56:CK56)&gt;0,COUNTBLANK('Saisie résultats'!CS56:CV56)&gt;0),"",IF(NOT(AND(ISERROR(MATCH("A",'Saisie résultats'!CI56:CK56,0)),ISERROR(MATCH("A",'Saisie résultats'!CS56:CV56,0)))),"A",SUM('Saisie résultats'!CI56:CK56,'Saisie résultats'!CS56:CV56))))</f>
      </c>
      <c r="M57" s="38">
        <f>IF(ISBLANK('Liste élèves'!B58),"",IF(OR(COUNTBLANK('Saisie résultats'!BL56:BN56)&gt;0,COUNTBLANK('Saisie résultats'!CW56:CY56)&gt;0),"",IF(NOT(AND(ISERROR(MATCH("A",'Saisie résultats'!BL56:BN56,0)),ISERROR(MATCH("A",'Saisie résultats'!CW56:CY56,0)))),"A",SUM('Saisie résultats'!BL56:BN56,'Saisie résultats'!CW56:CY56))))</f>
      </c>
      <c r="N57" s="22" t="b">
        <f>AND(NOT(ISBLANK('Liste élèves'!B58)),COUNTA('Saisie résultats'!D56:CY56)&lt;&gt;100)</f>
        <v>0</v>
      </c>
      <c r="O57" s="22">
        <f>COUNTBLANK('Saisie résultats'!D56:CY56)</f>
        <v>100</v>
      </c>
      <c r="P57" s="22" t="b">
        <f t="shared" si="2"/>
        <v>1</v>
      </c>
      <c r="Q57" s="22">
        <f>IF(ISBLANK('Liste élèves'!B58),"",IF(OR(ISTEXT(D57),ISTEXT(E57),ISTEXT(F57),ISTEXT(G57),ISTEXT(H57)),"",SUM(D57:H57)))</f>
      </c>
      <c r="R57" s="22">
        <f>IF(ISBLANK('Liste élèves'!B58),"",IF(OR(ISTEXT(I57),ISTEXT(J57),ISTEXT(K57),ISTEXT(L57),ISTEXT(M57)),"",SUM(I57:M57)))</f>
      </c>
      <c r="AD57" s="39"/>
      <c r="AE57" s="39"/>
      <c r="AF57" s="40"/>
      <c r="AG57" s="40"/>
      <c r="AH57" s="40"/>
      <c r="AI57" s="40"/>
      <c r="AJ57" s="40"/>
      <c r="IS57" s="7"/>
    </row>
    <row r="58" spans="2:253" s="22" customFormat="1" ht="15" customHeight="1">
      <c r="B58" s="36">
        <v>49</v>
      </c>
      <c r="C58" s="37">
        <f>IF(ISBLANK('Liste élèves'!B59),"",('Liste élèves'!B59))</f>
      </c>
      <c r="D58" s="38">
        <f>IF(ISBLANK('Liste élèves'!B59),"",IF(OR(COUNTBLANK('Saisie résultats'!D57:I57)&gt;0,COUNTBLANK('Saisie résultats'!X57:AB57)&gt;0,COUNTBLANK('Saisie résultats'!AD57)&gt;0,COUNTBLANK('Saisie résultats'!BI57:BK57)&gt;0),"",IF(NOT(AND(ISERROR(MATCH("A",'Saisie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résultats'!BI57:BK57))))</f>
      </c>
      <c r="E58" s="38">
        <f>IF(ISBLANK('Liste élèves'!B59),"",IF(OR(COUNTBLANK('Saisie résultats'!M57:R57)&gt;0,COUNTBLANK('Saisie résultats'!AC57)&gt;0,COUNTBLANK('Saisie résultats'!BA57:BC57)&gt;0),"",IF(NOT(AND(ISERROR(MATCH("A",'Saisie résultats'!M57:R57,0)),ISERROR(MATCH("A",'Saisie résultats'!AC57:AC57,0)),ISERROR(MATCH("A",'Saisie résultats'!BA57:BC57,0)))),"A",SUM('Saisie résultats'!M57:R57,'Saisie résultats'!AC57,'Saisie résultats'!BA57:BC57))))</f>
      </c>
      <c r="F58" s="38">
        <f>IF(ISBLANK('Liste élèves'!B59),"",IF(OR(COUNTBLANK('Saisie résultats'!J57:L57)&gt;0,COUNTBLANK('Saisie résultats'!AY57:AZ57)&gt;0,COUNTBLANK('Saisie résultats'!BD57:BH57)&gt;0),"",IF(NOT(AND(ISERROR(MATCH("A",'Saisie résultats'!J57:L57,0)),ISERROR(MATCH("A",'Saisie résultats'!AY57:AZ57,0)),ISERROR(MATCH("A",'Saisie résultats'!BD57:BH57,0)))),"A",SUM('Saisie résultats'!J57:L57,'Saisie résultats'!AY57:AZ57,'Saisie résultats'!BD57:BH57))))</f>
      </c>
      <c r="G58" s="38">
        <f>IF(ISBLANK('Liste élèves'!B59),"",IF(OR(COUNTBLANK('Saisie résultats'!S57:W57)&gt;0,COUNTBLANK('Saisie résultats'!AI57:AK57)&gt;0,COUNTBLANK('Saisie résultats'!AN57:AT57)&gt;0),"",IF(NOT(AND(ISERROR(MATCH("A",'Saisie résultats'!S57:W57,0)),ISERROR(MATCH("A",'Saisie résultats'!AI57:AK57,0)),ISERROR(MATCH("A",'Saisie résultats'!AN57:AT57,0)))),"A",SUM('Saisie résultats'!S57:W57,'Saisie résultats'!AI57:AK57,'Saisie résultats'!AN57:AT57))))</f>
      </c>
      <c r="H58" s="38">
        <f>IF(ISBLANK('Liste élèves'!B59),"",IF(OR(COUNTBLANK('Saisie résultats'!AE57:AH57)&gt;0,COUNTBLANK('Saisie résultats'!AL57:AM57)&gt;0,COUNTBLANK('Saisie résultats'!AV57:AX57)&gt;0),"",IF(NOT(AND(ISERROR(MATCH("A",'Saisie résultats'!AE57:AH57,0)),ISERROR(MATCH("A",'Saisie résultats'!AL57:AM57,0)),ISERROR(MATCH("A",'Saisie résultats'!AV57:AX57,0)))),"A",SUM('Saisie résultats'!AE57:AH57,'Saisie résultats'!AL57:AM57,'Saisie résultats'!AV57:AX57))))</f>
      </c>
      <c r="I58" s="38">
        <f>IF(ISBLANK('Liste élèves'!B59),"",IF(OR(COUNTBLANK('Saisie résultats'!BO57:BS57)&gt;0,COUNTBLANK('Saisie résultats'!BV57:BX57)&gt;0),"",IF(NOT(AND(ISERROR(MATCH("A",'Saisie résultats'!BO57:BS57,0)),ISERROR(MATCH("A",'Saisie résultats'!BV57:BX57,0)))),"A",SUM('Saisie résultats'!BO57:BS57,'Saisie résultats'!BV57:BX57))))</f>
      </c>
      <c r="J58" s="38">
        <f>IF(ISBLANK('Liste élèves'!B59),"",IF(OR(COUNTBLANK('Saisie résultats'!BT57:BU57)&gt;0,COUNTBLANK('Saisie résultats'!BY57:CH57)&gt;0),"",IF(NOT(AND(ISERROR(MATCH("A",'Saisie résultats'!BT57:BU57,0)),ISERROR(MATCH("A",'Saisie résultats'!BY57:CH57,0)))),"A",SUM('Saisie résultats'!BT57:BU57,'Saisie résultats'!BY57:CH57))))</f>
      </c>
      <c r="K58" s="38">
        <f>IF(ISBLANK('Liste élèves'!B59),"",IF(COUNTBLANK('Saisie résultats'!CL57:CR57)&gt;0,"",IF(NOT(AND(ISERROR(MATCH("A",'Saisie résultats'!CL57:CR57,0)))),"A",SUM('Saisie résultats'!CL57:CR57))))</f>
      </c>
      <c r="L58" s="38">
        <f>IF(ISBLANK('Liste élèves'!B59),"",IF(OR(COUNTBLANK('Saisie résultats'!CI57:CK57)&gt;0,COUNTBLANK('Saisie résultats'!CS57:CV57)&gt;0),"",IF(NOT(AND(ISERROR(MATCH("A",'Saisie résultats'!CI57:CK57,0)),ISERROR(MATCH("A",'Saisie résultats'!CS57:CV57,0)))),"A",SUM('Saisie résultats'!CI57:CK57,'Saisie résultats'!CS57:CV57))))</f>
      </c>
      <c r="M58" s="38">
        <f>IF(ISBLANK('Liste élèves'!B59),"",IF(OR(COUNTBLANK('Saisie résultats'!BL57:BN57)&gt;0,COUNTBLANK('Saisie résultats'!CW57:CY57)&gt;0),"",IF(NOT(AND(ISERROR(MATCH("A",'Saisie résultats'!BL57:BN57,0)),ISERROR(MATCH("A",'Saisie résultats'!CW57:CY57,0)))),"A",SUM('Saisie résultats'!BL57:BN57,'Saisie résultats'!CW57:CY57))))</f>
      </c>
      <c r="N58" s="22" t="b">
        <f>AND(NOT(ISBLANK('Liste élèves'!B59)),COUNTA('Saisie résultats'!D57:CY57)&lt;&gt;100)</f>
        <v>0</v>
      </c>
      <c r="O58" s="22">
        <f>COUNTBLANK('Saisie résultats'!D57:CY57)</f>
        <v>100</v>
      </c>
      <c r="P58" s="22" t="b">
        <f t="shared" si="2"/>
        <v>1</v>
      </c>
      <c r="Q58" s="22">
        <f>IF(ISBLANK('Liste élèves'!B59),"",IF(OR(ISTEXT(D58),ISTEXT(E58),ISTEXT(F58),ISTEXT(G58),ISTEXT(H58)),"",SUM(D58:H58)))</f>
      </c>
      <c r="R58" s="22">
        <f>IF(ISBLANK('Liste élèves'!B59),"",IF(OR(ISTEXT(I58),ISTEXT(J58),ISTEXT(K58),ISTEXT(L58),ISTEXT(M58)),"",SUM(I58:M58)))</f>
      </c>
      <c r="AD58" s="39"/>
      <c r="AE58" s="39"/>
      <c r="AF58" s="40"/>
      <c r="AG58" s="40"/>
      <c r="AH58" s="40"/>
      <c r="AI58" s="40"/>
      <c r="AJ58" s="40"/>
      <c r="IS58" s="7"/>
    </row>
    <row r="59" spans="2:253" s="22" customFormat="1" ht="15" customHeight="1">
      <c r="B59" s="36">
        <v>50</v>
      </c>
      <c r="C59" s="37">
        <f>IF(ISBLANK('Liste élèves'!B60),"",('Liste élèves'!B60))</f>
      </c>
      <c r="D59" s="38">
        <f>IF(ISBLANK('Liste élèves'!B60),"",IF(OR(COUNTBLANK('Saisie résultats'!D58:I58)&gt;0,COUNTBLANK('Saisie résultats'!X58:AB58)&gt;0,COUNTBLANK('Saisie résultats'!AD58)&gt;0,COUNTBLANK('Saisie résultats'!BI58:BK58)&gt;0),"",IF(NOT(AND(ISERROR(MATCH("A",'Saisie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résultats'!BI58:BK58))))</f>
      </c>
      <c r="E59" s="38">
        <f>IF(ISBLANK('Liste élèves'!B60),"",IF(OR(COUNTBLANK('Saisie résultats'!M58:R58)&gt;0,COUNTBLANK('Saisie résultats'!AC58)&gt;0,COUNTBLANK('Saisie résultats'!BA58:BC58)&gt;0),"",IF(NOT(AND(ISERROR(MATCH("A",'Saisie résultats'!M58:R58,0)),ISERROR(MATCH("A",'Saisie résultats'!AC58:AC58,0)),ISERROR(MATCH("A",'Saisie résultats'!BA58:BC58,0)))),"A",SUM('Saisie résultats'!M58:R58,'Saisie résultats'!AC58,'Saisie résultats'!BA58:BC58))))</f>
      </c>
      <c r="F59" s="38">
        <f>IF(ISBLANK('Liste élèves'!B60),"",IF(OR(COUNTBLANK('Saisie résultats'!J58:L58)&gt;0,COUNTBLANK('Saisie résultats'!AY58:AZ58)&gt;0,COUNTBLANK('Saisie résultats'!BD58:BH58)&gt;0),"",IF(NOT(AND(ISERROR(MATCH("A",'Saisie résultats'!J58:L58,0)),ISERROR(MATCH("A",'Saisie résultats'!AY58:AZ58,0)),ISERROR(MATCH("A",'Saisie résultats'!BD58:BH58,0)))),"A",SUM('Saisie résultats'!J58:L58,'Saisie résultats'!AY58:AZ58,'Saisie résultats'!BD58:BH58))))</f>
      </c>
      <c r="G59" s="38">
        <f>IF(ISBLANK('Liste élèves'!B60),"",IF(OR(COUNTBLANK('Saisie résultats'!S58:W58)&gt;0,COUNTBLANK('Saisie résultats'!AI58:AK58)&gt;0,COUNTBLANK('Saisie résultats'!AN58:AT58)&gt;0),"",IF(NOT(AND(ISERROR(MATCH("A",'Saisie résultats'!S58:W58,0)),ISERROR(MATCH("A",'Saisie résultats'!AI58:AK58,0)),ISERROR(MATCH("A",'Saisie résultats'!AN58:AT58,0)))),"A",SUM('Saisie résultats'!S58:W58,'Saisie résultats'!AI58:AK58,'Saisie résultats'!AN58:AT58))))</f>
      </c>
      <c r="H59" s="38">
        <f>IF(ISBLANK('Liste élèves'!B60),"",IF(OR(COUNTBLANK('Saisie résultats'!AE58:AH58)&gt;0,COUNTBLANK('Saisie résultats'!AL58:AM58)&gt;0,COUNTBLANK('Saisie résultats'!AV58:AX58)&gt;0),"",IF(NOT(AND(ISERROR(MATCH("A",'Saisie résultats'!AE58:AH58,0)),ISERROR(MATCH("A",'Saisie résultats'!AL58:AM58,0)),ISERROR(MATCH("A",'Saisie résultats'!AV58:AX58,0)))),"A",SUM('Saisie résultats'!AE58:AH58,'Saisie résultats'!AL58:AM58,'Saisie résultats'!AV58:AX58))))</f>
      </c>
      <c r="I59" s="38">
        <f>IF(ISBLANK('Liste élèves'!B60),"",IF(OR(COUNTBLANK('Saisie résultats'!BO58:BS58)&gt;0,COUNTBLANK('Saisie résultats'!BV58:BX58)&gt;0),"",IF(NOT(AND(ISERROR(MATCH("A",'Saisie résultats'!BO58:BS58,0)),ISERROR(MATCH("A",'Saisie résultats'!BV58:BX58,0)))),"A",SUM('Saisie résultats'!BO58:BS58,'Saisie résultats'!BV58:BX58))))</f>
      </c>
      <c r="J59" s="38">
        <f>IF(ISBLANK('Liste élèves'!B60),"",IF(OR(COUNTBLANK('Saisie résultats'!BT58:BU58)&gt;0,COUNTBLANK('Saisie résultats'!BY58:CH58)&gt;0),"",IF(NOT(AND(ISERROR(MATCH("A",'Saisie résultats'!BT58:BU58,0)),ISERROR(MATCH("A",'Saisie résultats'!BY58:CH58,0)))),"A",SUM('Saisie résultats'!BT58:BU58,'Saisie résultats'!BY58:CH58))))</f>
      </c>
      <c r="K59" s="38">
        <f>IF(ISBLANK('Liste élèves'!B60),"",IF(COUNTBLANK('Saisie résultats'!CL58:CR58)&gt;0,"",IF(NOT(AND(ISERROR(MATCH("A",'Saisie résultats'!CL58:CR58,0)))),"A",SUM('Saisie résultats'!CL58:CR58))))</f>
      </c>
      <c r="L59" s="38">
        <f>IF(ISBLANK('Liste élèves'!B60),"",IF(OR(COUNTBLANK('Saisie résultats'!CI58:CK58)&gt;0,COUNTBLANK('Saisie résultats'!CS58:CV58)&gt;0),"",IF(NOT(AND(ISERROR(MATCH("A",'Saisie résultats'!CI58:CK58,0)),ISERROR(MATCH("A",'Saisie résultats'!CS58:CV58,0)))),"A",SUM('Saisie résultats'!CI58:CK58,'Saisie résultats'!CS58:CV58))))</f>
      </c>
      <c r="M59" s="38">
        <f>IF(ISBLANK('Liste élèves'!B60),"",IF(OR(COUNTBLANK('Saisie résultats'!BL58:BN58)&gt;0,COUNTBLANK('Saisie résultats'!CW58:CY58)&gt;0),"",IF(NOT(AND(ISERROR(MATCH("A",'Saisie résultats'!BL58:BN58,0)),ISERROR(MATCH("A",'Saisie résultats'!CW58:CY58,0)))),"A",SUM('Saisie résultats'!BL58:BN58,'Saisie résultats'!CW58:CY58))))</f>
      </c>
      <c r="N59" s="22" t="b">
        <f>AND(NOT(ISBLANK('Liste élèves'!B60)),COUNTA('Saisie résultats'!D58:CY58)&lt;&gt;100)</f>
        <v>0</v>
      </c>
      <c r="O59" s="22">
        <f>COUNTBLANK('Saisie résultats'!D58:CY58)</f>
        <v>100</v>
      </c>
      <c r="P59" s="22" t="b">
        <f t="shared" si="2"/>
        <v>1</v>
      </c>
      <c r="Q59" s="22">
        <f>IF(ISBLANK('Liste élèves'!B60),"",IF(OR(ISTEXT(D59),ISTEXT(E59),ISTEXT(F59),ISTEXT(G59),ISTEXT(H59)),"",SUM(D59:H59)))</f>
      </c>
      <c r="R59" s="22">
        <f>IF(ISBLANK('Liste élèves'!B60),"",IF(OR(ISTEXT(I59),ISTEXT(J59),ISTEXT(K59),ISTEXT(L59),ISTEXT(M59)),"",SUM(I59:M59)))</f>
      </c>
      <c r="AD59" s="39"/>
      <c r="AE59" s="39"/>
      <c r="AF59" s="40"/>
      <c r="AG59" s="40"/>
      <c r="AH59" s="40"/>
      <c r="AI59" s="40"/>
      <c r="AJ59" s="40"/>
      <c r="IS59" s="7"/>
    </row>
    <row r="60" spans="2:253" s="22" customFormat="1" ht="15" customHeight="1">
      <c r="B60" s="36">
        <v>51</v>
      </c>
      <c r="C60" s="37">
        <f>IF(ISBLANK('Liste élèves'!B61),"",('Liste élèves'!B61))</f>
      </c>
      <c r="D60" s="38">
        <f>IF(ISBLANK('Liste élèves'!B61),"",IF(OR(COUNTBLANK('Saisie résultats'!D59:I59)&gt;0,COUNTBLANK('Saisie résultats'!X59:AB59)&gt;0,COUNTBLANK('Saisie résultats'!AD59)&gt;0,COUNTBLANK('Saisie résultats'!BI59:BK59)&gt;0),"",IF(NOT(AND(ISERROR(MATCH("A",'Saisie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résultats'!BI59:BK59))))</f>
      </c>
      <c r="E60" s="38">
        <f>IF(ISBLANK('Liste élèves'!B61),"",IF(OR(COUNTBLANK('Saisie résultats'!M59:R59)&gt;0,COUNTBLANK('Saisie résultats'!AC59)&gt;0,COUNTBLANK('Saisie résultats'!BA59:BC59)&gt;0),"",IF(NOT(AND(ISERROR(MATCH("A",'Saisie résultats'!M59:R59,0)),ISERROR(MATCH("A",'Saisie résultats'!AC59:AC59,0)),ISERROR(MATCH("A",'Saisie résultats'!BA59:BC59,0)))),"A",SUM('Saisie résultats'!M59:R59,'Saisie résultats'!AC59,'Saisie résultats'!BA59:BC59))))</f>
      </c>
      <c r="F60" s="38">
        <f>IF(ISBLANK('Liste élèves'!B61),"",IF(OR(COUNTBLANK('Saisie résultats'!J59:L59)&gt;0,COUNTBLANK('Saisie résultats'!AY59:AZ59)&gt;0,COUNTBLANK('Saisie résultats'!BD59:BH59)&gt;0),"",IF(NOT(AND(ISERROR(MATCH("A",'Saisie résultats'!J59:L59,0)),ISERROR(MATCH("A",'Saisie résultats'!AY59:AZ59,0)),ISERROR(MATCH("A",'Saisie résultats'!BD59:BH59,0)))),"A",SUM('Saisie résultats'!J59:L59,'Saisie résultats'!AY59:AZ59,'Saisie résultats'!BD59:BH59))))</f>
      </c>
      <c r="G60" s="38">
        <f>IF(ISBLANK('Liste élèves'!B61),"",IF(OR(COUNTBLANK('Saisie résultats'!S59:W59)&gt;0,COUNTBLANK('Saisie résultats'!AI59:AK59)&gt;0,COUNTBLANK('Saisie résultats'!AN59:AT59)&gt;0),"",IF(NOT(AND(ISERROR(MATCH("A",'Saisie résultats'!S59:W59,0)),ISERROR(MATCH("A",'Saisie résultats'!AI59:AK59,0)),ISERROR(MATCH("A",'Saisie résultats'!AN59:AT59,0)))),"A",SUM('Saisie résultats'!S59:W59,'Saisie résultats'!AI59:AK59,'Saisie résultats'!AN59:AT59))))</f>
      </c>
      <c r="H60" s="38">
        <f>IF(ISBLANK('Liste élèves'!B61),"",IF(OR(COUNTBLANK('Saisie résultats'!AE59:AH59)&gt;0,COUNTBLANK('Saisie résultats'!AL59:AM59)&gt;0,COUNTBLANK('Saisie résultats'!AV59:AX59)&gt;0),"",IF(NOT(AND(ISERROR(MATCH("A",'Saisie résultats'!AE59:AH59,0)),ISERROR(MATCH("A",'Saisie résultats'!AL59:AM59,0)),ISERROR(MATCH("A",'Saisie résultats'!AV59:AX59,0)))),"A",SUM('Saisie résultats'!AE59:AH59,'Saisie résultats'!AL59:AM59,'Saisie résultats'!AV59:AX59))))</f>
      </c>
      <c r="I60" s="38">
        <f>IF(ISBLANK('Liste élèves'!B61),"",IF(OR(COUNTBLANK('Saisie résultats'!BO59:BS59)&gt;0,COUNTBLANK('Saisie résultats'!BV59:BX59)&gt;0),"",IF(NOT(AND(ISERROR(MATCH("A",'Saisie résultats'!BO59:BS59,0)),ISERROR(MATCH("A",'Saisie résultats'!BV59:BX59,0)))),"A",SUM('Saisie résultats'!BO59:BS59,'Saisie résultats'!BV59:BX59))))</f>
      </c>
      <c r="J60" s="38">
        <f>IF(ISBLANK('Liste élèves'!B61),"",IF(OR(COUNTBLANK('Saisie résultats'!BT59:BU59)&gt;0,COUNTBLANK('Saisie résultats'!BY59:CH59)&gt;0),"",IF(NOT(AND(ISERROR(MATCH("A",'Saisie résultats'!BT59:BU59,0)),ISERROR(MATCH("A",'Saisie résultats'!BY59:CH59,0)))),"A",SUM('Saisie résultats'!BT59:BU59,'Saisie résultats'!BY59:CH59))))</f>
      </c>
      <c r="K60" s="38">
        <f>IF(ISBLANK('Liste élèves'!B61),"",IF(COUNTBLANK('Saisie résultats'!CL59:CR59)&gt;0,"",IF(NOT(AND(ISERROR(MATCH("A",'Saisie résultats'!CL59:CR59,0)))),"A",SUM('Saisie résultats'!CL59:CR59))))</f>
      </c>
      <c r="L60" s="38">
        <f>IF(ISBLANK('Liste élèves'!B61),"",IF(OR(COUNTBLANK('Saisie résultats'!CI59:CK59)&gt;0,COUNTBLANK('Saisie résultats'!CS59:CV59)&gt;0),"",IF(NOT(AND(ISERROR(MATCH("A",'Saisie résultats'!CI59:CK59,0)),ISERROR(MATCH("A",'Saisie résultats'!CS59:CV59,0)))),"A",SUM('Saisie résultats'!CI59:CK59,'Saisie résultats'!CS59:CV59))))</f>
      </c>
      <c r="M60" s="38">
        <f>IF(ISBLANK('Liste élèves'!B61),"",IF(OR(COUNTBLANK('Saisie résultats'!BL59:BN59)&gt;0,COUNTBLANK('Saisie résultats'!CW59:CY59)&gt;0),"",IF(NOT(AND(ISERROR(MATCH("A",'Saisie résultats'!BL59:BN59,0)),ISERROR(MATCH("A",'Saisie résultats'!CW59:CY59,0)))),"A",SUM('Saisie résultats'!BL59:BN59,'Saisie résultats'!CW59:CY59))))</f>
      </c>
      <c r="N60" s="22" t="b">
        <f>AND(NOT(ISBLANK('Liste élèves'!B61)),COUNTA('Saisie résultats'!D59:CY59)&lt;&gt;100)</f>
        <v>0</v>
      </c>
      <c r="O60" s="22">
        <f>COUNTBLANK('Saisie résultats'!D59:CY59)</f>
        <v>100</v>
      </c>
      <c r="P60" s="22" t="b">
        <f t="shared" si="2"/>
        <v>1</v>
      </c>
      <c r="Q60" s="22">
        <f>IF(ISBLANK('Liste élèves'!B61),"",IF(OR(ISTEXT(D60),ISTEXT(E60),ISTEXT(F60),ISTEXT(G60),ISTEXT(H60)),"",SUM(D60:H60)))</f>
      </c>
      <c r="R60" s="22">
        <f>IF(ISBLANK('Liste élèves'!B61),"",IF(OR(ISTEXT(I60),ISTEXT(J60),ISTEXT(K60),ISTEXT(L60),ISTEXT(M60)),"",SUM(I60:M60)))</f>
      </c>
      <c r="AD60" s="39"/>
      <c r="AE60" s="39"/>
      <c r="AF60" s="40"/>
      <c r="AG60" s="40"/>
      <c r="AH60" s="40"/>
      <c r="AI60" s="40"/>
      <c r="AJ60" s="40"/>
      <c r="IS60" s="7"/>
    </row>
    <row r="61" spans="2:253" s="22" customFormat="1" ht="15" customHeight="1">
      <c r="B61" s="36">
        <v>52</v>
      </c>
      <c r="C61" s="37">
        <f>IF(ISBLANK('Liste élèves'!B62),"",('Liste élèves'!B62))</f>
      </c>
      <c r="D61" s="38">
        <f>IF(ISBLANK('Liste élèves'!B62),"",IF(OR(COUNTBLANK('Saisie résultats'!D60:I60)&gt;0,COUNTBLANK('Saisie résultats'!X60:AB60)&gt;0,COUNTBLANK('Saisie résultats'!AD60)&gt;0,COUNTBLANK('Saisie résultats'!BI60:BK60)&gt;0),"",IF(NOT(AND(ISERROR(MATCH("A",'Saisie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résultats'!BI60:BK60))))</f>
      </c>
      <c r="E61" s="38">
        <f>IF(ISBLANK('Liste élèves'!B62),"",IF(OR(COUNTBLANK('Saisie résultats'!M60:R60)&gt;0,COUNTBLANK('Saisie résultats'!AC60)&gt;0,COUNTBLANK('Saisie résultats'!BA60:BC60)&gt;0),"",IF(NOT(AND(ISERROR(MATCH("A",'Saisie résultats'!M60:R60,0)),ISERROR(MATCH("A",'Saisie résultats'!AC60:AC60,0)),ISERROR(MATCH("A",'Saisie résultats'!BA60:BC60,0)))),"A",SUM('Saisie résultats'!M60:R60,'Saisie résultats'!AC60,'Saisie résultats'!BA60:BC60))))</f>
      </c>
      <c r="F61" s="38">
        <f>IF(ISBLANK('Liste élèves'!B62),"",IF(OR(COUNTBLANK('Saisie résultats'!J60:L60)&gt;0,COUNTBLANK('Saisie résultats'!AY60:AZ60)&gt;0,COUNTBLANK('Saisie résultats'!BD60:BH60)&gt;0),"",IF(NOT(AND(ISERROR(MATCH("A",'Saisie résultats'!J60:L60,0)),ISERROR(MATCH("A",'Saisie résultats'!AY60:AZ60,0)),ISERROR(MATCH("A",'Saisie résultats'!BD60:BH60,0)))),"A",SUM('Saisie résultats'!J60:L60,'Saisie résultats'!AY60:AZ60,'Saisie résultats'!BD60:BH60))))</f>
      </c>
      <c r="G61" s="38">
        <f>IF(ISBLANK('Liste élèves'!B62),"",IF(OR(COUNTBLANK('Saisie résultats'!S60:W60)&gt;0,COUNTBLANK('Saisie résultats'!AI60:AK60)&gt;0,COUNTBLANK('Saisie résultats'!AN60:AT60)&gt;0),"",IF(NOT(AND(ISERROR(MATCH("A",'Saisie résultats'!S60:W60,0)),ISERROR(MATCH("A",'Saisie résultats'!AI60:AK60,0)),ISERROR(MATCH("A",'Saisie résultats'!AN60:AT60,0)))),"A",SUM('Saisie résultats'!S60:W60,'Saisie résultats'!AI60:AK60,'Saisie résultats'!AN60:AT60))))</f>
      </c>
      <c r="H61" s="38">
        <f>IF(ISBLANK('Liste élèves'!B62),"",IF(OR(COUNTBLANK('Saisie résultats'!AE60:AH60)&gt;0,COUNTBLANK('Saisie résultats'!AL60:AM60)&gt;0,COUNTBLANK('Saisie résultats'!AV60:AX60)&gt;0),"",IF(NOT(AND(ISERROR(MATCH("A",'Saisie résultats'!AE60:AH60,0)),ISERROR(MATCH("A",'Saisie résultats'!AL60:AM60,0)),ISERROR(MATCH("A",'Saisie résultats'!AV60:AX60,0)))),"A",SUM('Saisie résultats'!AE60:AH60,'Saisie résultats'!AL60:AM60,'Saisie résultats'!AV60:AX60))))</f>
      </c>
      <c r="I61" s="38">
        <f>IF(ISBLANK('Liste élèves'!B62),"",IF(OR(COUNTBLANK('Saisie résultats'!BO60:BS60)&gt;0,COUNTBLANK('Saisie résultats'!BV60:BX60)&gt;0),"",IF(NOT(AND(ISERROR(MATCH("A",'Saisie résultats'!BO60:BS60,0)),ISERROR(MATCH("A",'Saisie résultats'!BV60:BX60,0)))),"A",SUM('Saisie résultats'!BO60:BS60,'Saisie résultats'!BV60:BX60))))</f>
      </c>
      <c r="J61" s="38">
        <f>IF(ISBLANK('Liste élèves'!B62),"",IF(OR(COUNTBLANK('Saisie résultats'!BT60:BU60)&gt;0,COUNTBLANK('Saisie résultats'!BY60:CH60)&gt;0),"",IF(NOT(AND(ISERROR(MATCH("A",'Saisie résultats'!BT60:BU60,0)),ISERROR(MATCH("A",'Saisie résultats'!BY60:CH60,0)))),"A",SUM('Saisie résultats'!BT60:BU60,'Saisie résultats'!BY60:CH60))))</f>
      </c>
      <c r="K61" s="38">
        <f>IF(ISBLANK('Liste élèves'!B62),"",IF(COUNTBLANK('Saisie résultats'!CL60:CR60)&gt;0,"",IF(NOT(AND(ISERROR(MATCH("A",'Saisie résultats'!CL60:CR60,0)))),"A",SUM('Saisie résultats'!CL60:CR60))))</f>
      </c>
      <c r="L61" s="38">
        <f>IF(ISBLANK('Liste élèves'!B62),"",IF(OR(COUNTBLANK('Saisie résultats'!CI60:CK60)&gt;0,COUNTBLANK('Saisie résultats'!CS60:CV60)&gt;0),"",IF(NOT(AND(ISERROR(MATCH("A",'Saisie résultats'!CI60:CK60,0)),ISERROR(MATCH("A",'Saisie résultats'!CS60:CV60,0)))),"A",SUM('Saisie résultats'!CI60:CK60,'Saisie résultats'!CS60:CV60))))</f>
      </c>
      <c r="M61" s="38">
        <f>IF(ISBLANK('Liste élèves'!B62),"",IF(OR(COUNTBLANK('Saisie résultats'!BL60:BN60)&gt;0,COUNTBLANK('Saisie résultats'!CW60:CY60)&gt;0),"",IF(NOT(AND(ISERROR(MATCH("A",'Saisie résultats'!BL60:BN60,0)),ISERROR(MATCH("A",'Saisie résultats'!CW60:CY60,0)))),"A",SUM('Saisie résultats'!BL60:BN60,'Saisie résultats'!CW60:CY60))))</f>
      </c>
      <c r="N61" s="22" t="b">
        <f>AND(NOT(ISBLANK('Liste élèves'!B62)),COUNTA('Saisie résultats'!D60:CY60)&lt;&gt;100)</f>
        <v>0</v>
      </c>
      <c r="O61" s="22">
        <f>COUNTBLANK('Saisie résultats'!D60:CY60)</f>
        <v>100</v>
      </c>
      <c r="P61" s="22" t="b">
        <f t="shared" si="2"/>
        <v>1</v>
      </c>
      <c r="Q61" s="22">
        <f>IF(ISBLANK('Liste élèves'!B62),"",IF(OR(ISTEXT(D61),ISTEXT(E61),ISTEXT(F61),ISTEXT(G61),ISTEXT(H61)),"",SUM(D61:H61)))</f>
      </c>
      <c r="R61" s="22">
        <f>IF(ISBLANK('Liste élèves'!B62),"",IF(OR(ISTEXT(I61),ISTEXT(J61),ISTEXT(K61),ISTEXT(L61),ISTEXT(M61)),"",SUM(I61:M61)))</f>
      </c>
      <c r="AD61" s="39"/>
      <c r="AE61" s="39"/>
      <c r="AF61" s="40"/>
      <c r="AG61" s="40"/>
      <c r="AH61" s="40"/>
      <c r="AI61" s="40"/>
      <c r="AJ61" s="40"/>
      <c r="IS61" s="7"/>
    </row>
    <row r="62" spans="2:253" s="22" customFormat="1" ht="15" customHeight="1">
      <c r="B62" s="36">
        <v>53</v>
      </c>
      <c r="C62" s="37">
        <f>IF(ISBLANK('Liste élèves'!B63),"",('Liste élèves'!B63))</f>
      </c>
      <c r="D62" s="38">
        <f>IF(ISBLANK('Liste élèves'!B63),"",IF(OR(COUNTBLANK('Saisie résultats'!D61:I61)&gt;0,COUNTBLANK('Saisie résultats'!X61:AB61)&gt;0,COUNTBLANK('Saisie résultats'!AD61)&gt;0,COUNTBLANK('Saisie résultats'!BI61:BK61)&gt;0),"",IF(NOT(AND(ISERROR(MATCH("A",'Saisie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résultats'!BI61:BK61))))</f>
      </c>
      <c r="E62" s="38">
        <f>IF(ISBLANK('Liste élèves'!B63),"",IF(OR(COUNTBLANK('Saisie résultats'!M61:R61)&gt;0,COUNTBLANK('Saisie résultats'!AC61)&gt;0,COUNTBLANK('Saisie résultats'!BA61:BC61)&gt;0),"",IF(NOT(AND(ISERROR(MATCH("A",'Saisie résultats'!M61:R61,0)),ISERROR(MATCH("A",'Saisie résultats'!AC61:AC61,0)),ISERROR(MATCH("A",'Saisie résultats'!BA61:BC61,0)))),"A",SUM('Saisie résultats'!M61:R61,'Saisie résultats'!AC61,'Saisie résultats'!BA61:BC61))))</f>
      </c>
      <c r="F62" s="38">
        <f>IF(ISBLANK('Liste élèves'!B63),"",IF(OR(COUNTBLANK('Saisie résultats'!J61:L61)&gt;0,COUNTBLANK('Saisie résultats'!AY61:AZ61)&gt;0,COUNTBLANK('Saisie résultats'!BD61:BH61)&gt;0),"",IF(NOT(AND(ISERROR(MATCH("A",'Saisie résultats'!J61:L61,0)),ISERROR(MATCH("A",'Saisie résultats'!AY61:AZ61,0)),ISERROR(MATCH("A",'Saisie résultats'!BD61:BH61,0)))),"A",SUM('Saisie résultats'!J61:L61,'Saisie résultats'!AY61:AZ61,'Saisie résultats'!BD61:BH61))))</f>
      </c>
      <c r="G62" s="38">
        <f>IF(ISBLANK('Liste élèves'!B63),"",IF(OR(COUNTBLANK('Saisie résultats'!S61:W61)&gt;0,COUNTBLANK('Saisie résultats'!AI61:AK61)&gt;0,COUNTBLANK('Saisie résultats'!AN61:AT61)&gt;0),"",IF(NOT(AND(ISERROR(MATCH("A",'Saisie résultats'!S61:W61,0)),ISERROR(MATCH("A",'Saisie résultats'!AI61:AK61,0)),ISERROR(MATCH("A",'Saisie résultats'!AN61:AT61,0)))),"A",SUM('Saisie résultats'!S61:W61,'Saisie résultats'!AI61:AK61,'Saisie résultats'!AN61:AT61))))</f>
      </c>
      <c r="H62" s="38">
        <f>IF(ISBLANK('Liste élèves'!B63),"",IF(OR(COUNTBLANK('Saisie résultats'!AE61:AH61)&gt;0,COUNTBLANK('Saisie résultats'!AL61:AM61)&gt;0,COUNTBLANK('Saisie résultats'!AV61:AX61)&gt;0),"",IF(NOT(AND(ISERROR(MATCH("A",'Saisie résultats'!AE61:AH61,0)),ISERROR(MATCH("A",'Saisie résultats'!AL61:AM61,0)),ISERROR(MATCH("A",'Saisie résultats'!AV61:AX61,0)))),"A",SUM('Saisie résultats'!AE61:AH61,'Saisie résultats'!AL61:AM61,'Saisie résultats'!AV61:AX61))))</f>
      </c>
      <c r="I62" s="38">
        <f>IF(ISBLANK('Liste élèves'!B63),"",IF(OR(COUNTBLANK('Saisie résultats'!BO61:BS61)&gt;0,COUNTBLANK('Saisie résultats'!BV61:BX61)&gt;0),"",IF(NOT(AND(ISERROR(MATCH("A",'Saisie résultats'!BO61:BS61,0)),ISERROR(MATCH("A",'Saisie résultats'!BV61:BX61,0)))),"A",SUM('Saisie résultats'!BO61:BS61,'Saisie résultats'!BV61:BX61))))</f>
      </c>
      <c r="J62" s="38">
        <f>IF(ISBLANK('Liste élèves'!B63),"",IF(OR(COUNTBLANK('Saisie résultats'!BT61:BU61)&gt;0,COUNTBLANK('Saisie résultats'!BY61:CH61)&gt;0),"",IF(NOT(AND(ISERROR(MATCH("A",'Saisie résultats'!BT61:BU61,0)),ISERROR(MATCH("A",'Saisie résultats'!BY61:CH61,0)))),"A",SUM('Saisie résultats'!BT61:BU61,'Saisie résultats'!BY61:CH61))))</f>
      </c>
      <c r="K62" s="38">
        <f>IF(ISBLANK('Liste élèves'!B63),"",IF(COUNTBLANK('Saisie résultats'!CL61:CR61)&gt;0,"",IF(NOT(AND(ISERROR(MATCH("A",'Saisie résultats'!CL61:CR61,0)))),"A",SUM('Saisie résultats'!CL61:CR61))))</f>
      </c>
      <c r="L62" s="38">
        <f>IF(ISBLANK('Liste élèves'!B63),"",IF(OR(COUNTBLANK('Saisie résultats'!CI61:CK61)&gt;0,COUNTBLANK('Saisie résultats'!CS61:CV61)&gt;0),"",IF(NOT(AND(ISERROR(MATCH("A",'Saisie résultats'!CI61:CK61,0)),ISERROR(MATCH("A",'Saisie résultats'!CS61:CV61,0)))),"A",SUM('Saisie résultats'!CI61:CK61,'Saisie résultats'!CS61:CV61))))</f>
      </c>
      <c r="M62" s="38">
        <f>IF(ISBLANK('Liste élèves'!B63),"",IF(OR(COUNTBLANK('Saisie résultats'!BL61:BN61)&gt;0,COUNTBLANK('Saisie résultats'!CW61:CY61)&gt;0),"",IF(NOT(AND(ISERROR(MATCH("A",'Saisie résultats'!BL61:BN61,0)),ISERROR(MATCH("A",'Saisie résultats'!CW61:CY61,0)))),"A",SUM('Saisie résultats'!BL61:BN61,'Saisie résultats'!CW61:CY61))))</f>
      </c>
      <c r="N62" s="22" t="b">
        <f>AND(NOT(ISBLANK('Liste élèves'!B63)),COUNTA('Saisie résultats'!D61:CY61)&lt;&gt;100)</f>
        <v>0</v>
      </c>
      <c r="O62" s="22">
        <f>COUNTBLANK('Saisie résultats'!D61:CY61)</f>
        <v>100</v>
      </c>
      <c r="P62" s="22" t="b">
        <f t="shared" si="2"/>
        <v>1</v>
      </c>
      <c r="Q62" s="22">
        <f>IF(ISBLANK('Liste élèves'!B63),"",IF(OR(ISTEXT(D62),ISTEXT(E62),ISTEXT(F62),ISTEXT(G62),ISTEXT(H62)),"",SUM(D62:H62)))</f>
      </c>
      <c r="R62" s="22">
        <f>IF(ISBLANK('Liste élèves'!B63),"",IF(OR(ISTEXT(I62),ISTEXT(J62),ISTEXT(K62),ISTEXT(L62),ISTEXT(M62)),"",SUM(I62:M62)))</f>
      </c>
      <c r="AD62" s="39"/>
      <c r="AE62" s="39"/>
      <c r="AF62" s="40"/>
      <c r="AG62" s="40"/>
      <c r="AH62" s="40"/>
      <c r="AI62" s="40"/>
      <c r="AJ62" s="40"/>
      <c r="IS62" s="7"/>
    </row>
    <row r="63" spans="2:253" s="22" customFormat="1" ht="15" customHeight="1">
      <c r="B63" s="36">
        <v>54</v>
      </c>
      <c r="C63" s="37">
        <f>IF(ISBLANK('Liste élèves'!B64),"",('Liste élèves'!B64))</f>
      </c>
      <c r="D63" s="38">
        <f>IF(ISBLANK('Liste élèves'!B64),"",IF(OR(COUNTBLANK('Saisie résultats'!D62:I62)&gt;0,COUNTBLANK('Saisie résultats'!X62:AB62)&gt;0,COUNTBLANK('Saisie résultats'!AD62)&gt;0,COUNTBLANK('Saisie résultats'!BI62:BK62)&gt;0),"",IF(NOT(AND(ISERROR(MATCH("A",'Saisie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résultats'!BI62:BK62))))</f>
      </c>
      <c r="E63" s="38">
        <f>IF(ISBLANK('Liste élèves'!B64),"",IF(OR(COUNTBLANK('Saisie résultats'!M62:R62)&gt;0,COUNTBLANK('Saisie résultats'!AC62)&gt;0,COUNTBLANK('Saisie résultats'!BA62:BC62)&gt;0),"",IF(NOT(AND(ISERROR(MATCH("A",'Saisie résultats'!M62:R62,0)),ISERROR(MATCH("A",'Saisie résultats'!AC62:AC62,0)),ISERROR(MATCH("A",'Saisie résultats'!BA62:BC62,0)))),"A",SUM('Saisie résultats'!M62:R62,'Saisie résultats'!AC62,'Saisie résultats'!BA62:BC62))))</f>
      </c>
      <c r="F63" s="38">
        <f>IF(ISBLANK('Liste élèves'!B64),"",IF(OR(COUNTBLANK('Saisie résultats'!J62:L62)&gt;0,COUNTBLANK('Saisie résultats'!AY62:AZ62)&gt;0,COUNTBLANK('Saisie résultats'!BD62:BH62)&gt;0),"",IF(NOT(AND(ISERROR(MATCH("A",'Saisie résultats'!J62:L62,0)),ISERROR(MATCH("A",'Saisie résultats'!AY62:AZ62,0)),ISERROR(MATCH("A",'Saisie résultats'!BD62:BH62,0)))),"A",SUM('Saisie résultats'!J62:L62,'Saisie résultats'!AY62:AZ62,'Saisie résultats'!BD62:BH62))))</f>
      </c>
      <c r="G63" s="38">
        <f>IF(ISBLANK('Liste élèves'!B64),"",IF(OR(COUNTBLANK('Saisie résultats'!S62:W62)&gt;0,COUNTBLANK('Saisie résultats'!AI62:AK62)&gt;0,COUNTBLANK('Saisie résultats'!AN62:AT62)&gt;0),"",IF(NOT(AND(ISERROR(MATCH("A",'Saisie résultats'!S62:W62,0)),ISERROR(MATCH("A",'Saisie résultats'!AI62:AK62,0)),ISERROR(MATCH("A",'Saisie résultats'!AN62:AT62,0)))),"A",SUM('Saisie résultats'!S62:W62,'Saisie résultats'!AI62:AK62,'Saisie résultats'!AN62:AT62))))</f>
      </c>
      <c r="H63" s="38">
        <f>IF(ISBLANK('Liste élèves'!B64),"",IF(OR(COUNTBLANK('Saisie résultats'!AE62:AH62)&gt;0,COUNTBLANK('Saisie résultats'!AL62:AM62)&gt;0,COUNTBLANK('Saisie résultats'!AV62:AX62)&gt;0),"",IF(NOT(AND(ISERROR(MATCH("A",'Saisie résultats'!AE62:AH62,0)),ISERROR(MATCH("A",'Saisie résultats'!AL62:AM62,0)),ISERROR(MATCH("A",'Saisie résultats'!AV62:AX62,0)))),"A",SUM('Saisie résultats'!AE62:AH62,'Saisie résultats'!AL62:AM62,'Saisie résultats'!AV62:AX62))))</f>
      </c>
      <c r="I63" s="38">
        <f>IF(ISBLANK('Liste élèves'!B64),"",IF(OR(COUNTBLANK('Saisie résultats'!BO62:BS62)&gt;0,COUNTBLANK('Saisie résultats'!BV62:BX62)&gt;0),"",IF(NOT(AND(ISERROR(MATCH("A",'Saisie résultats'!BO62:BS62,0)),ISERROR(MATCH("A",'Saisie résultats'!BV62:BX62,0)))),"A",SUM('Saisie résultats'!BO62:BS62,'Saisie résultats'!BV62:BX62))))</f>
      </c>
      <c r="J63" s="38">
        <f>IF(ISBLANK('Liste élèves'!B64),"",IF(OR(COUNTBLANK('Saisie résultats'!BT62:BU62)&gt;0,COUNTBLANK('Saisie résultats'!BY62:CH62)&gt;0),"",IF(NOT(AND(ISERROR(MATCH("A",'Saisie résultats'!BT62:BU62,0)),ISERROR(MATCH("A",'Saisie résultats'!BY62:CH62,0)))),"A",SUM('Saisie résultats'!BT62:BU62,'Saisie résultats'!BY62:CH62))))</f>
      </c>
      <c r="K63" s="38">
        <f>IF(ISBLANK('Liste élèves'!B64),"",IF(COUNTBLANK('Saisie résultats'!CL62:CR62)&gt;0,"",IF(NOT(AND(ISERROR(MATCH("A",'Saisie résultats'!CL62:CR62,0)))),"A",SUM('Saisie résultats'!CL62:CR62))))</f>
      </c>
      <c r="L63" s="38">
        <f>IF(ISBLANK('Liste élèves'!B64),"",IF(OR(COUNTBLANK('Saisie résultats'!CI62:CK62)&gt;0,COUNTBLANK('Saisie résultats'!CS62:CV62)&gt;0),"",IF(NOT(AND(ISERROR(MATCH("A",'Saisie résultats'!CI62:CK62,0)),ISERROR(MATCH("A",'Saisie résultats'!CS62:CV62,0)))),"A",SUM('Saisie résultats'!CI62:CK62,'Saisie résultats'!CS62:CV62))))</f>
      </c>
      <c r="M63" s="38">
        <f>IF(ISBLANK('Liste élèves'!B64),"",IF(OR(COUNTBLANK('Saisie résultats'!BL62:BN62)&gt;0,COUNTBLANK('Saisie résultats'!CW62:CY62)&gt;0),"",IF(NOT(AND(ISERROR(MATCH("A",'Saisie résultats'!BL62:BN62,0)),ISERROR(MATCH("A",'Saisie résultats'!CW62:CY62,0)))),"A",SUM('Saisie résultats'!BL62:BN62,'Saisie résultats'!CW62:CY62))))</f>
      </c>
      <c r="N63" s="22" t="b">
        <f>AND(NOT(ISBLANK('Liste élèves'!B64)),COUNTA('Saisie résultats'!D62:CY62)&lt;&gt;100)</f>
        <v>0</v>
      </c>
      <c r="O63" s="22">
        <f>COUNTBLANK('Saisie résultats'!D62:CY62)</f>
        <v>100</v>
      </c>
      <c r="P63" s="22" t="b">
        <f t="shared" si="2"/>
        <v>1</v>
      </c>
      <c r="Q63" s="22">
        <f>IF(ISBLANK('Liste élèves'!B64),"",IF(OR(ISTEXT(D63),ISTEXT(E63),ISTEXT(F63),ISTEXT(G63),ISTEXT(H63)),"",SUM(D63:H63)))</f>
      </c>
      <c r="R63" s="22">
        <f>IF(ISBLANK('Liste élèves'!B64),"",IF(OR(ISTEXT(I63),ISTEXT(J63),ISTEXT(K63),ISTEXT(L63),ISTEXT(M63)),"",SUM(I63:M63)))</f>
      </c>
      <c r="AD63" s="39"/>
      <c r="AE63" s="39"/>
      <c r="AF63" s="40"/>
      <c r="AG63" s="40"/>
      <c r="AH63" s="40"/>
      <c r="AI63" s="40"/>
      <c r="AJ63" s="40"/>
      <c r="IS63" s="7"/>
    </row>
    <row r="64" spans="2:253" s="22" customFormat="1" ht="15" customHeight="1">
      <c r="B64" s="36">
        <v>55</v>
      </c>
      <c r="C64" s="37">
        <f>IF(ISBLANK('Liste élèves'!B65),"",('Liste élèves'!B65))</f>
      </c>
      <c r="D64" s="38">
        <f>IF(ISBLANK('Liste élèves'!B65),"",IF(OR(COUNTBLANK('Saisie résultats'!D63:I63)&gt;0,COUNTBLANK('Saisie résultats'!X63:AB63)&gt;0,COUNTBLANK('Saisie résultats'!AD63)&gt;0,COUNTBLANK('Saisie résultats'!BI63:BK63)&gt;0),"",IF(NOT(AND(ISERROR(MATCH("A",'Saisie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résultats'!BI63:BK63))))</f>
      </c>
      <c r="E64" s="38">
        <f>IF(ISBLANK('Liste élèves'!B65),"",IF(OR(COUNTBLANK('Saisie résultats'!M63:R63)&gt;0,COUNTBLANK('Saisie résultats'!AC63)&gt;0,COUNTBLANK('Saisie résultats'!BA63:BC63)&gt;0),"",IF(NOT(AND(ISERROR(MATCH("A",'Saisie résultats'!M63:R63,0)),ISERROR(MATCH("A",'Saisie résultats'!AC63:AC63,0)),ISERROR(MATCH("A",'Saisie résultats'!BA63:BC63,0)))),"A",SUM('Saisie résultats'!M63:R63,'Saisie résultats'!AC63,'Saisie résultats'!BA63:BC63))))</f>
      </c>
      <c r="F64" s="38">
        <f>IF(ISBLANK('Liste élèves'!B65),"",IF(OR(COUNTBLANK('Saisie résultats'!J63:L63)&gt;0,COUNTBLANK('Saisie résultats'!AY63:AZ63)&gt;0,COUNTBLANK('Saisie résultats'!BD63:BH63)&gt;0),"",IF(NOT(AND(ISERROR(MATCH("A",'Saisie résultats'!J63:L63,0)),ISERROR(MATCH("A",'Saisie résultats'!AY63:AZ63,0)),ISERROR(MATCH("A",'Saisie résultats'!BD63:BH63,0)))),"A",SUM('Saisie résultats'!J63:L63,'Saisie résultats'!AY63:AZ63,'Saisie résultats'!BD63:BH63))))</f>
      </c>
      <c r="G64" s="38">
        <f>IF(ISBLANK('Liste élèves'!B65),"",IF(OR(COUNTBLANK('Saisie résultats'!S63:W63)&gt;0,COUNTBLANK('Saisie résultats'!AI63:AK63)&gt;0,COUNTBLANK('Saisie résultats'!AN63:AT63)&gt;0),"",IF(NOT(AND(ISERROR(MATCH("A",'Saisie résultats'!S63:W63,0)),ISERROR(MATCH("A",'Saisie résultats'!AI63:AK63,0)),ISERROR(MATCH("A",'Saisie résultats'!AN63:AT63,0)))),"A",SUM('Saisie résultats'!S63:W63,'Saisie résultats'!AI63:AK63,'Saisie résultats'!AN63:AT63))))</f>
      </c>
      <c r="H64" s="38">
        <f>IF(ISBLANK('Liste élèves'!B65),"",IF(OR(COUNTBLANK('Saisie résultats'!AE63:AH63)&gt;0,COUNTBLANK('Saisie résultats'!AL63:AM63)&gt;0,COUNTBLANK('Saisie résultats'!AV63:AX63)&gt;0),"",IF(NOT(AND(ISERROR(MATCH("A",'Saisie résultats'!AE63:AH63,0)),ISERROR(MATCH("A",'Saisie résultats'!AL63:AM63,0)),ISERROR(MATCH("A",'Saisie résultats'!AV63:AX63,0)))),"A",SUM('Saisie résultats'!AE63:AH63,'Saisie résultats'!AL63:AM63,'Saisie résultats'!AV63:AX63))))</f>
      </c>
      <c r="I64" s="38">
        <f>IF(ISBLANK('Liste élèves'!B65),"",IF(OR(COUNTBLANK('Saisie résultats'!BO63:BS63)&gt;0,COUNTBLANK('Saisie résultats'!BV63:BX63)&gt;0),"",IF(NOT(AND(ISERROR(MATCH("A",'Saisie résultats'!BO63:BS63,0)),ISERROR(MATCH("A",'Saisie résultats'!BV63:BX63,0)))),"A",SUM('Saisie résultats'!BO63:BS63,'Saisie résultats'!BV63:BX63))))</f>
      </c>
      <c r="J64" s="38">
        <f>IF(ISBLANK('Liste élèves'!B65),"",IF(OR(COUNTBLANK('Saisie résultats'!BT63:BU63)&gt;0,COUNTBLANK('Saisie résultats'!BY63:CH63)&gt;0),"",IF(NOT(AND(ISERROR(MATCH("A",'Saisie résultats'!BT63:BU63,0)),ISERROR(MATCH("A",'Saisie résultats'!BY63:CH63,0)))),"A",SUM('Saisie résultats'!BT63:BU63,'Saisie résultats'!BY63:CH63))))</f>
      </c>
      <c r="K64" s="38">
        <f>IF(ISBLANK('Liste élèves'!B65),"",IF(COUNTBLANK('Saisie résultats'!CL63:CR63)&gt;0,"",IF(NOT(AND(ISERROR(MATCH("A",'Saisie résultats'!CL63:CR63,0)))),"A",SUM('Saisie résultats'!CL63:CR63))))</f>
      </c>
      <c r="L64" s="38">
        <f>IF(ISBLANK('Liste élèves'!B65),"",IF(OR(COUNTBLANK('Saisie résultats'!CI63:CK63)&gt;0,COUNTBLANK('Saisie résultats'!CS63:CV63)&gt;0),"",IF(NOT(AND(ISERROR(MATCH("A",'Saisie résultats'!CI63:CK63,0)),ISERROR(MATCH("A",'Saisie résultats'!CS63:CV63,0)))),"A",SUM('Saisie résultats'!CI63:CK63,'Saisie résultats'!CS63:CV63))))</f>
      </c>
      <c r="M64" s="38">
        <f>IF(ISBLANK('Liste élèves'!B65),"",IF(OR(COUNTBLANK('Saisie résultats'!BL63:BN63)&gt;0,COUNTBLANK('Saisie résultats'!CW63:CY63)&gt;0),"",IF(NOT(AND(ISERROR(MATCH("A",'Saisie résultats'!BL63:BN63,0)),ISERROR(MATCH("A",'Saisie résultats'!CW63:CY63,0)))),"A",SUM('Saisie résultats'!BL63:BN63,'Saisie résultats'!CW63:CY63))))</f>
      </c>
      <c r="N64" s="22" t="b">
        <f>AND(NOT(ISBLANK('Liste élèves'!B65)),COUNTA('Saisie résultats'!D63:CY63)&lt;&gt;100)</f>
        <v>0</v>
      </c>
      <c r="O64" s="22">
        <f>COUNTBLANK('Saisie résultats'!D63:CY63)</f>
        <v>100</v>
      </c>
      <c r="P64" s="22" t="b">
        <f t="shared" si="2"/>
        <v>1</v>
      </c>
      <c r="Q64" s="22">
        <f>IF(ISBLANK('Liste élèves'!B65),"",IF(OR(ISTEXT(D64),ISTEXT(E64),ISTEXT(F64),ISTEXT(G64),ISTEXT(H64)),"",SUM(D64:H64)))</f>
      </c>
      <c r="R64" s="22">
        <f>IF(ISBLANK('Liste élèves'!B65),"",IF(OR(ISTEXT(I64),ISTEXT(J64),ISTEXT(K64),ISTEXT(L64),ISTEXT(M64)),"",SUM(I64:M64)))</f>
      </c>
      <c r="AD64" s="39"/>
      <c r="AE64" s="39"/>
      <c r="AF64" s="40"/>
      <c r="AG64" s="40"/>
      <c r="AH64" s="40"/>
      <c r="AI64" s="40"/>
      <c r="AJ64" s="40"/>
      <c r="IS64" s="7"/>
    </row>
    <row r="65" spans="2:253" s="22" customFormat="1" ht="15" customHeight="1">
      <c r="B65" s="36">
        <v>56</v>
      </c>
      <c r="C65" s="37">
        <f>IF(ISBLANK('Liste élèves'!B66),"",('Liste élèves'!B66))</f>
      </c>
      <c r="D65" s="38">
        <f>IF(ISBLANK('Liste élèves'!B66),"",IF(OR(COUNTBLANK('Saisie résultats'!D64:I64)&gt;0,COUNTBLANK('Saisie résultats'!X64:AB64)&gt;0,COUNTBLANK('Saisie résultats'!AD64)&gt;0,COUNTBLANK('Saisie résultats'!BI64:BK64)&gt;0),"",IF(NOT(AND(ISERROR(MATCH("A",'Saisie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résultats'!BI64:BK64))))</f>
      </c>
      <c r="E65" s="38">
        <f>IF(ISBLANK('Liste élèves'!B66),"",IF(OR(COUNTBLANK('Saisie résultats'!M64:R64)&gt;0,COUNTBLANK('Saisie résultats'!AC64)&gt;0,COUNTBLANK('Saisie résultats'!BA64:BC64)&gt;0),"",IF(NOT(AND(ISERROR(MATCH("A",'Saisie résultats'!M64:R64,0)),ISERROR(MATCH("A",'Saisie résultats'!AC64:AC64,0)),ISERROR(MATCH("A",'Saisie résultats'!BA64:BC64,0)))),"A",SUM('Saisie résultats'!M64:R64,'Saisie résultats'!AC64,'Saisie résultats'!BA64:BC64))))</f>
      </c>
      <c r="F65" s="38">
        <f>IF(ISBLANK('Liste élèves'!B66),"",IF(OR(COUNTBLANK('Saisie résultats'!J64:L64)&gt;0,COUNTBLANK('Saisie résultats'!AY64:AZ64)&gt;0,COUNTBLANK('Saisie résultats'!BD64:BH64)&gt;0),"",IF(NOT(AND(ISERROR(MATCH("A",'Saisie résultats'!J64:L64,0)),ISERROR(MATCH("A",'Saisie résultats'!AY64:AZ64,0)),ISERROR(MATCH("A",'Saisie résultats'!BD64:BH64,0)))),"A",SUM('Saisie résultats'!J64:L64,'Saisie résultats'!AY64:AZ64,'Saisie résultats'!BD64:BH64))))</f>
      </c>
      <c r="G65" s="38">
        <f>IF(ISBLANK('Liste élèves'!B66),"",IF(OR(COUNTBLANK('Saisie résultats'!S64:W64)&gt;0,COUNTBLANK('Saisie résultats'!AI64:AK64)&gt;0,COUNTBLANK('Saisie résultats'!AN64:AT64)&gt;0),"",IF(NOT(AND(ISERROR(MATCH("A",'Saisie résultats'!S64:W64,0)),ISERROR(MATCH("A",'Saisie résultats'!AI64:AK64,0)),ISERROR(MATCH("A",'Saisie résultats'!AN64:AT64,0)))),"A",SUM('Saisie résultats'!S64:W64,'Saisie résultats'!AI64:AK64,'Saisie résultats'!AN64:AT64))))</f>
      </c>
      <c r="H65" s="38">
        <f>IF(ISBLANK('Liste élèves'!B66),"",IF(OR(COUNTBLANK('Saisie résultats'!AE64:AH64)&gt;0,COUNTBLANK('Saisie résultats'!AL64:AM64)&gt;0,COUNTBLANK('Saisie résultats'!AV64:AX64)&gt;0),"",IF(NOT(AND(ISERROR(MATCH("A",'Saisie résultats'!AE64:AH64,0)),ISERROR(MATCH("A",'Saisie résultats'!AL64:AM64,0)),ISERROR(MATCH("A",'Saisie résultats'!AV64:AX64,0)))),"A",SUM('Saisie résultats'!AE64:AH64,'Saisie résultats'!AL64:AM64,'Saisie résultats'!AV64:AX64))))</f>
      </c>
      <c r="I65" s="38">
        <f>IF(ISBLANK('Liste élèves'!B66),"",IF(OR(COUNTBLANK('Saisie résultats'!BO64:BS64)&gt;0,COUNTBLANK('Saisie résultats'!BV64:BX64)&gt;0),"",IF(NOT(AND(ISERROR(MATCH("A",'Saisie résultats'!BO64:BS64,0)),ISERROR(MATCH("A",'Saisie résultats'!BV64:BX64,0)))),"A",SUM('Saisie résultats'!BO64:BS64,'Saisie résultats'!BV64:BX64))))</f>
      </c>
      <c r="J65" s="38">
        <f>IF(ISBLANK('Liste élèves'!B66),"",IF(OR(COUNTBLANK('Saisie résultats'!BT64:BU64)&gt;0,COUNTBLANK('Saisie résultats'!BY64:CH64)&gt;0),"",IF(NOT(AND(ISERROR(MATCH("A",'Saisie résultats'!BT64:BU64,0)),ISERROR(MATCH("A",'Saisie résultats'!BY64:CH64,0)))),"A",SUM('Saisie résultats'!BT64:BU64,'Saisie résultats'!BY64:CH64))))</f>
      </c>
      <c r="K65" s="38">
        <f>IF(ISBLANK('Liste élèves'!B66),"",IF(COUNTBLANK('Saisie résultats'!CL64:CR64)&gt;0,"",IF(NOT(AND(ISERROR(MATCH("A",'Saisie résultats'!CL64:CR64,0)))),"A",SUM('Saisie résultats'!CL64:CR64))))</f>
      </c>
      <c r="L65" s="38">
        <f>IF(ISBLANK('Liste élèves'!B66),"",IF(OR(COUNTBLANK('Saisie résultats'!CI64:CK64)&gt;0,COUNTBLANK('Saisie résultats'!CS64:CV64)&gt;0),"",IF(NOT(AND(ISERROR(MATCH("A",'Saisie résultats'!CI64:CK64,0)),ISERROR(MATCH("A",'Saisie résultats'!CS64:CV64,0)))),"A",SUM('Saisie résultats'!CI64:CK64,'Saisie résultats'!CS64:CV64))))</f>
      </c>
      <c r="M65" s="38">
        <f>IF(ISBLANK('Liste élèves'!B66),"",IF(OR(COUNTBLANK('Saisie résultats'!BL64:BN64)&gt;0,COUNTBLANK('Saisie résultats'!CW64:CY64)&gt;0),"",IF(NOT(AND(ISERROR(MATCH("A",'Saisie résultats'!BL64:BN64,0)),ISERROR(MATCH("A",'Saisie résultats'!CW64:CY64,0)))),"A",SUM('Saisie résultats'!BL64:BN64,'Saisie résultats'!CW64:CY64))))</f>
      </c>
      <c r="N65" s="22" t="b">
        <f>AND(NOT(ISBLANK('Liste élèves'!B66)),COUNTA('Saisie résultats'!D64:CY64)&lt;&gt;100)</f>
        <v>0</v>
      </c>
      <c r="O65" s="22">
        <f>COUNTBLANK('Saisie résultats'!D64:CY64)</f>
        <v>100</v>
      </c>
      <c r="P65" s="22" t="b">
        <f t="shared" si="2"/>
        <v>1</v>
      </c>
      <c r="Q65" s="22">
        <f>IF(ISBLANK('Liste élèves'!B66),"",IF(OR(ISTEXT(D65),ISTEXT(E65),ISTEXT(F65),ISTEXT(G65),ISTEXT(H65)),"",SUM(D65:H65)))</f>
      </c>
      <c r="R65" s="22">
        <f>IF(ISBLANK('Liste élèves'!B66),"",IF(OR(ISTEXT(I65),ISTEXT(J65),ISTEXT(K65),ISTEXT(L65),ISTEXT(M65)),"",SUM(I65:M65)))</f>
      </c>
      <c r="AD65" s="39"/>
      <c r="AE65" s="39"/>
      <c r="AF65" s="40"/>
      <c r="AG65" s="40"/>
      <c r="AH65" s="40"/>
      <c r="AI65" s="40"/>
      <c r="AJ65" s="40"/>
      <c r="IS65" s="7"/>
    </row>
    <row r="66" spans="2:253" s="22" customFormat="1" ht="15" customHeight="1">
      <c r="B66" s="36">
        <v>57</v>
      </c>
      <c r="C66" s="37">
        <f>IF(ISBLANK('Liste élèves'!B67),"",('Liste élèves'!B67))</f>
      </c>
      <c r="D66" s="38">
        <f>IF(ISBLANK('Liste élèves'!B67),"",IF(OR(COUNTBLANK('Saisie résultats'!D65:I65)&gt;0,COUNTBLANK('Saisie résultats'!X65:AB65)&gt;0,COUNTBLANK('Saisie résultats'!AD65)&gt;0,COUNTBLANK('Saisie résultats'!BI65:BK65)&gt;0),"",IF(NOT(AND(ISERROR(MATCH("A",'Saisie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résultats'!BI65:BK65))))</f>
      </c>
      <c r="E66" s="38">
        <f>IF(ISBLANK('Liste élèves'!B67),"",IF(OR(COUNTBLANK('Saisie résultats'!M65:R65)&gt;0,COUNTBLANK('Saisie résultats'!AC65)&gt;0,COUNTBLANK('Saisie résultats'!BA65:BC65)&gt;0),"",IF(NOT(AND(ISERROR(MATCH("A",'Saisie résultats'!M65:R65,0)),ISERROR(MATCH("A",'Saisie résultats'!AC65:AC65,0)),ISERROR(MATCH("A",'Saisie résultats'!BA65:BC65,0)))),"A",SUM('Saisie résultats'!M65:R65,'Saisie résultats'!AC65,'Saisie résultats'!BA65:BC65))))</f>
      </c>
      <c r="F66" s="38">
        <f>IF(ISBLANK('Liste élèves'!B67),"",IF(OR(COUNTBLANK('Saisie résultats'!J65:L65)&gt;0,COUNTBLANK('Saisie résultats'!AY65:AZ65)&gt;0,COUNTBLANK('Saisie résultats'!BD65:BH65)&gt;0),"",IF(NOT(AND(ISERROR(MATCH("A",'Saisie résultats'!J65:L65,0)),ISERROR(MATCH("A",'Saisie résultats'!AY65:AZ65,0)),ISERROR(MATCH("A",'Saisie résultats'!BD65:BH65,0)))),"A",SUM('Saisie résultats'!J65:L65,'Saisie résultats'!AY65:AZ65,'Saisie résultats'!BD65:BH65))))</f>
      </c>
      <c r="G66" s="38">
        <f>IF(ISBLANK('Liste élèves'!B67),"",IF(OR(COUNTBLANK('Saisie résultats'!S65:W65)&gt;0,COUNTBLANK('Saisie résultats'!AI65:AK65)&gt;0,COUNTBLANK('Saisie résultats'!AN65:AT65)&gt;0),"",IF(NOT(AND(ISERROR(MATCH("A",'Saisie résultats'!S65:W65,0)),ISERROR(MATCH("A",'Saisie résultats'!AI65:AK65,0)),ISERROR(MATCH("A",'Saisie résultats'!AN65:AT65,0)))),"A",SUM('Saisie résultats'!S65:W65,'Saisie résultats'!AI65:AK65,'Saisie résultats'!AN65:AT65))))</f>
      </c>
      <c r="H66" s="38">
        <f>IF(ISBLANK('Liste élèves'!B67),"",IF(OR(COUNTBLANK('Saisie résultats'!AE65:AH65)&gt;0,COUNTBLANK('Saisie résultats'!AL65:AM65)&gt;0,COUNTBLANK('Saisie résultats'!AV65:AX65)&gt;0),"",IF(NOT(AND(ISERROR(MATCH("A",'Saisie résultats'!AE65:AH65,0)),ISERROR(MATCH("A",'Saisie résultats'!AL65:AM65,0)),ISERROR(MATCH("A",'Saisie résultats'!AV65:AX65,0)))),"A",SUM('Saisie résultats'!AE65:AH65,'Saisie résultats'!AL65:AM65,'Saisie résultats'!AV65:AX65))))</f>
      </c>
      <c r="I66" s="38">
        <f>IF(ISBLANK('Liste élèves'!B67),"",IF(OR(COUNTBLANK('Saisie résultats'!BO65:BS65)&gt;0,COUNTBLANK('Saisie résultats'!BV65:BX65)&gt;0),"",IF(NOT(AND(ISERROR(MATCH("A",'Saisie résultats'!BO65:BS65,0)),ISERROR(MATCH("A",'Saisie résultats'!BV65:BX65,0)))),"A",SUM('Saisie résultats'!BO65:BS65,'Saisie résultats'!BV65:BX65))))</f>
      </c>
      <c r="J66" s="38">
        <f>IF(ISBLANK('Liste élèves'!B67),"",IF(OR(COUNTBLANK('Saisie résultats'!BT65:BU65)&gt;0,COUNTBLANK('Saisie résultats'!BY65:CH65)&gt;0),"",IF(NOT(AND(ISERROR(MATCH("A",'Saisie résultats'!BT65:BU65,0)),ISERROR(MATCH("A",'Saisie résultats'!BY65:CH65,0)))),"A",SUM('Saisie résultats'!BT65:BU65,'Saisie résultats'!BY65:CH65))))</f>
      </c>
      <c r="K66" s="38">
        <f>IF(ISBLANK('Liste élèves'!B67),"",IF(COUNTBLANK('Saisie résultats'!CL65:CR65)&gt;0,"",IF(NOT(AND(ISERROR(MATCH("A",'Saisie résultats'!CL65:CR65,0)))),"A",SUM('Saisie résultats'!CL65:CR65))))</f>
      </c>
      <c r="L66" s="38">
        <f>IF(ISBLANK('Liste élèves'!B67),"",IF(OR(COUNTBLANK('Saisie résultats'!CI65:CK65)&gt;0,COUNTBLANK('Saisie résultats'!CS65:CV65)&gt;0),"",IF(NOT(AND(ISERROR(MATCH("A",'Saisie résultats'!CI65:CK65,0)),ISERROR(MATCH("A",'Saisie résultats'!CS65:CV65,0)))),"A",SUM('Saisie résultats'!CI65:CK65,'Saisie résultats'!CS65:CV65))))</f>
      </c>
      <c r="M66" s="38">
        <f>IF(ISBLANK('Liste élèves'!B67),"",IF(OR(COUNTBLANK('Saisie résultats'!BL65:BN65)&gt;0,COUNTBLANK('Saisie résultats'!CW65:CY65)&gt;0),"",IF(NOT(AND(ISERROR(MATCH("A",'Saisie résultats'!BL65:BN65,0)),ISERROR(MATCH("A",'Saisie résultats'!CW65:CY65,0)))),"A",SUM('Saisie résultats'!BL65:BN65,'Saisie résultats'!CW65:CY65))))</f>
      </c>
      <c r="N66" s="22" t="b">
        <f>AND(NOT(ISBLANK('Liste élèves'!B67)),COUNTA('Saisie résultats'!D65:CY65)&lt;&gt;100)</f>
        <v>0</v>
      </c>
      <c r="O66" s="22">
        <f>COUNTBLANK('Saisie résultats'!D65:CY65)</f>
        <v>100</v>
      </c>
      <c r="P66" s="22" t="b">
        <f t="shared" si="2"/>
        <v>1</v>
      </c>
      <c r="Q66" s="22">
        <f>IF(ISBLANK('Liste élèves'!B67),"",IF(OR(ISTEXT(D66),ISTEXT(E66),ISTEXT(F66),ISTEXT(G66),ISTEXT(H66)),"",SUM(D66:H66)))</f>
      </c>
      <c r="R66" s="22">
        <f>IF(ISBLANK('Liste élèves'!B67),"",IF(OR(ISTEXT(I66),ISTEXT(J66),ISTEXT(K66),ISTEXT(L66),ISTEXT(M66)),"",SUM(I66:M66)))</f>
      </c>
      <c r="AD66" s="39"/>
      <c r="AE66" s="39"/>
      <c r="AF66" s="40"/>
      <c r="AG66" s="40"/>
      <c r="AH66" s="40"/>
      <c r="AI66" s="40"/>
      <c r="AJ66" s="40"/>
      <c r="IS66" s="7"/>
    </row>
    <row r="67" spans="2:253" s="22" customFormat="1" ht="15" customHeight="1">
      <c r="B67" s="36">
        <v>58</v>
      </c>
      <c r="C67" s="37">
        <f>IF(ISBLANK('Liste élèves'!B68),"",('Liste élèves'!B68))</f>
      </c>
      <c r="D67" s="38">
        <f>IF(ISBLANK('Liste élèves'!B68),"",IF(OR(COUNTBLANK('Saisie résultats'!D66:I66)&gt;0,COUNTBLANK('Saisie résultats'!X66:AB66)&gt;0,COUNTBLANK('Saisie résultats'!AD66)&gt;0,COUNTBLANK('Saisie résultats'!BI66:BK66)&gt;0),"",IF(NOT(AND(ISERROR(MATCH("A",'Saisie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résultats'!BI66:BK66))))</f>
      </c>
      <c r="E67" s="38">
        <f>IF(ISBLANK('Liste élèves'!B68),"",IF(OR(COUNTBLANK('Saisie résultats'!M66:R66)&gt;0,COUNTBLANK('Saisie résultats'!AC66)&gt;0,COUNTBLANK('Saisie résultats'!BA66:BC66)&gt;0),"",IF(NOT(AND(ISERROR(MATCH("A",'Saisie résultats'!M66:R66,0)),ISERROR(MATCH("A",'Saisie résultats'!AC66:AC66,0)),ISERROR(MATCH("A",'Saisie résultats'!BA66:BC66,0)))),"A",SUM('Saisie résultats'!M66:R66,'Saisie résultats'!AC66,'Saisie résultats'!BA66:BC66))))</f>
      </c>
      <c r="F67" s="38">
        <f>IF(ISBLANK('Liste élèves'!B68),"",IF(OR(COUNTBLANK('Saisie résultats'!J66:L66)&gt;0,COUNTBLANK('Saisie résultats'!AY66:AZ66)&gt;0,COUNTBLANK('Saisie résultats'!BD66:BH66)&gt;0),"",IF(NOT(AND(ISERROR(MATCH("A",'Saisie résultats'!J66:L66,0)),ISERROR(MATCH("A",'Saisie résultats'!AY66:AZ66,0)),ISERROR(MATCH("A",'Saisie résultats'!BD66:BH66,0)))),"A",SUM('Saisie résultats'!J66:L66,'Saisie résultats'!AY66:AZ66,'Saisie résultats'!BD66:BH66))))</f>
      </c>
      <c r="G67" s="38">
        <f>IF(ISBLANK('Liste élèves'!B68),"",IF(OR(COUNTBLANK('Saisie résultats'!S66:W66)&gt;0,COUNTBLANK('Saisie résultats'!AI66:AK66)&gt;0,COUNTBLANK('Saisie résultats'!AN66:AT66)&gt;0),"",IF(NOT(AND(ISERROR(MATCH("A",'Saisie résultats'!S66:W66,0)),ISERROR(MATCH("A",'Saisie résultats'!AI66:AK66,0)),ISERROR(MATCH("A",'Saisie résultats'!AN66:AT66,0)))),"A",SUM('Saisie résultats'!S66:W66,'Saisie résultats'!AI66:AK66,'Saisie résultats'!AN66:AT66))))</f>
      </c>
      <c r="H67" s="38">
        <f>IF(ISBLANK('Liste élèves'!B68),"",IF(OR(COUNTBLANK('Saisie résultats'!AE66:AH66)&gt;0,COUNTBLANK('Saisie résultats'!AL66:AM66)&gt;0,COUNTBLANK('Saisie résultats'!AV66:AX66)&gt;0),"",IF(NOT(AND(ISERROR(MATCH("A",'Saisie résultats'!AE66:AH66,0)),ISERROR(MATCH("A",'Saisie résultats'!AL66:AM66,0)),ISERROR(MATCH("A",'Saisie résultats'!AV66:AX66,0)))),"A",SUM('Saisie résultats'!AE66:AH66,'Saisie résultats'!AL66:AM66,'Saisie résultats'!AV66:AX66))))</f>
      </c>
      <c r="I67" s="38">
        <f>IF(ISBLANK('Liste élèves'!B68),"",IF(OR(COUNTBLANK('Saisie résultats'!BO66:BS66)&gt;0,COUNTBLANK('Saisie résultats'!BV66:BX66)&gt;0),"",IF(NOT(AND(ISERROR(MATCH("A",'Saisie résultats'!BO66:BS66,0)),ISERROR(MATCH("A",'Saisie résultats'!BV66:BX66,0)))),"A",SUM('Saisie résultats'!BO66:BS66,'Saisie résultats'!BV66:BX66))))</f>
      </c>
      <c r="J67" s="38">
        <f>IF(ISBLANK('Liste élèves'!B68),"",IF(OR(COUNTBLANK('Saisie résultats'!BT66:BU66)&gt;0,COUNTBLANK('Saisie résultats'!BY66:CH66)&gt;0),"",IF(NOT(AND(ISERROR(MATCH("A",'Saisie résultats'!BT66:BU66,0)),ISERROR(MATCH("A",'Saisie résultats'!BY66:CH66,0)))),"A",SUM('Saisie résultats'!BT66:BU66,'Saisie résultats'!BY66:CH66))))</f>
      </c>
      <c r="K67" s="38">
        <f>IF(ISBLANK('Liste élèves'!B68),"",IF(COUNTBLANK('Saisie résultats'!CL66:CR66)&gt;0,"",IF(NOT(AND(ISERROR(MATCH("A",'Saisie résultats'!CL66:CR66,0)))),"A",SUM('Saisie résultats'!CL66:CR66))))</f>
      </c>
      <c r="L67" s="38">
        <f>IF(ISBLANK('Liste élèves'!B68),"",IF(OR(COUNTBLANK('Saisie résultats'!CI66:CK66)&gt;0,COUNTBLANK('Saisie résultats'!CS66:CV66)&gt;0),"",IF(NOT(AND(ISERROR(MATCH("A",'Saisie résultats'!CI66:CK66,0)),ISERROR(MATCH("A",'Saisie résultats'!CS66:CV66,0)))),"A",SUM('Saisie résultats'!CI66:CK66,'Saisie résultats'!CS66:CV66))))</f>
      </c>
      <c r="M67" s="38">
        <f>IF(ISBLANK('Liste élèves'!B68),"",IF(OR(COUNTBLANK('Saisie résultats'!BL66:BN66)&gt;0,COUNTBLANK('Saisie résultats'!CW66:CY66)&gt;0),"",IF(NOT(AND(ISERROR(MATCH("A",'Saisie résultats'!BL66:BN66,0)),ISERROR(MATCH("A",'Saisie résultats'!CW66:CY66,0)))),"A",SUM('Saisie résultats'!BL66:BN66,'Saisie résultats'!CW66:CY66))))</f>
      </c>
      <c r="N67" s="22" t="b">
        <f>AND(NOT(ISBLANK('Liste élèves'!B68)),COUNTA('Saisie résultats'!D66:CY66)&lt;&gt;100)</f>
        <v>0</v>
      </c>
      <c r="O67" s="22">
        <f>COUNTBLANK('Saisie résultats'!D66:CY66)</f>
        <v>100</v>
      </c>
      <c r="P67" s="22" t="b">
        <f t="shared" si="2"/>
        <v>1</v>
      </c>
      <c r="Q67" s="22">
        <f>IF(ISBLANK('Liste élèves'!B68),"",IF(OR(ISTEXT(D67),ISTEXT(E67),ISTEXT(F67),ISTEXT(G67),ISTEXT(H67)),"",SUM(D67:H67)))</f>
      </c>
      <c r="R67" s="22">
        <f>IF(ISBLANK('Liste élèves'!B68),"",IF(OR(ISTEXT(I67),ISTEXT(J67),ISTEXT(K67),ISTEXT(L67),ISTEXT(M67)),"",SUM(I67:M67)))</f>
      </c>
      <c r="AD67" s="39"/>
      <c r="AE67" s="39"/>
      <c r="AF67" s="40"/>
      <c r="AG67" s="40"/>
      <c r="AH67" s="40"/>
      <c r="AI67" s="40"/>
      <c r="AJ67" s="40"/>
      <c r="IS67" s="7"/>
    </row>
    <row r="68" spans="2:253" s="22" customFormat="1" ht="15" customHeight="1">
      <c r="B68" s="36">
        <v>59</v>
      </c>
      <c r="C68" s="37">
        <f>IF(ISBLANK('Liste élèves'!B69),"",('Liste élèves'!B69))</f>
      </c>
      <c r="D68" s="38">
        <f>IF(ISBLANK('Liste élèves'!B69),"",IF(OR(COUNTBLANK('Saisie résultats'!D67:I67)&gt;0,COUNTBLANK('Saisie résultats'!X67:AB67)&gt;0,COUNTBLANK('Saisie résultats'!AD67)&gt;0,COUNTBLANK('Saisie résultats'!BI67:BK67)&gt;0),"",IF(NOT(AND(ISERROR(MATCH("A",'Saisie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résultats'!BI67:BK67))))</f>
      </c>
      <c r="E68" s="38">
        <f>IF(ISBLANK('Liste élèves'!B69),"",IF(OR(COUNTBLANK('Saisie résultats'!M67:R67)&gt;0,COUNTBLANK('Saisie résultats'!AC67)&gt;0,COUNTBLANK('Saisie résultats'!BA67:BC67)&gt;0),"",IF(NOT(AND(ISERROR(MATCH("A",'Saisie résultats'!M67:R67,0)),ISERROR(MATCH("A",'Saisie résultats'!AC67:AC67,0)),ISERROR(MATCH("A",'Saisie résultats'!BA67:BC67,0)))),"A",SUM('Saisie résultats'!M67:R67,'Saisie résultats'!AC67,'Saisie résultats'!BA67:BC67))))</f>
      </c>
      <c r="F68" s="38">
        <f>IF(ISBLANK('Liste élèves'!B69),"",IF(OR(COUNTBLANK('Saisie résultats'!J67:L67)&gt;0,COUNTBLANK('Saisie résultats'!AY67:AZ67)&gt;0,COUNTBLANK('Saisie résultats'!BD67:BH67)&gt;0),"",IF(NOT(AND(ISERROR(MATCH("A",'Saisie résultats'!J67:L67,0)),ISERROR(MATCH("A",'Saisie résultats'!AY67:AZ67,0)),ISERROR(MATCH("A",'Saisie résultats'!BD67:BH67,0)))),"A",SUM('Saisie résultats'!J67:L67,'Saisie résultats'!AY67:AZ67,'Saisie résultats'!BD67:BH67))))</f>
      </c>
      <c r="G68" s="38">
        <f>IF(ISBLANK('Liste élèves'!B69),"",IF(OR(COUNTBLANK('Saisie résultats'!S67:W67)&gt;0,COUNTBLANK('Saisie résultats'!AI67:AK67)&gt;0,COUNTBLANK('Saisie résultats'!AN67:AT67)&gt;0),"",IF(NOT(AND(ISERROR(MATCH("A",'Saisie résultats'!S67:W67,0)),ISERROR(MATCH("A",'Saisie résultats'!AI67:AK67,0)),ISERROR(MATCH("A",'Saisie résultats'!AN67:AT67,0)))),"A",SUM('Saisie résultats'!S67:W67,'Saisie résultats'!AI67:AK67,'Saisie résultats'!AN67:AT67))))</f>
      </c>
      <c r="H68" s="38">
        <f>IF(ISBLANK('Liste élèves'!B69),"",IF(OR(COUNTBLANK('Saisie résultats'!AE67:AH67)&gt;0,COUNTBLANK('Saisie résultats'!AL67:AM67)&gt;0,COUNTBLANK('Saisie résultats'!AV67:AX67)&gt;0),"",IF(NOT(AND(ISERROR(MATCH("A",'Saisie résultats'!AE67:AH67,0)),ISERROR(MATCH("A",'Saisie résultats'!AL67:AM67,0)),ISERROR(MATCH("A",'Saisie résultats'!AV67:AX67,0)))),"A",SUM('Saisie résultats'!AE67:AH67,'Saisie résultats'!AL67:AM67,'Saisie résultats'!AV67:AX67))))</f>
      </c>
      <c r="I68" s="38">
        <f>IF(ISBLANK('Liste élèves'!B69),"",IF(OR(COUNTBLANK('Saisie résultats'!BO67:BS67)&gt;0,COUNTBLANK('Saisie résultats'!BV67:BX67)&gt;0),"",IF(NOT(AND(ISERROR(MATCH("A",'Saisie résultats'!BO67:BS67,0)),ISERROR(MATCH("A",'Saisie résultats'!BV67:BX67,0)))),"A",SUM('Saisie résultats'!BO67:BS67,'Saisie résultats'!BV67:BX67))))</f>
      </c>
      <c r="J68" s="38">
        <f>IF(ISBLANK('Liste élèves'!B69),"",IF(OR(COUNTBLANK('Saisie résultats'!BT67:BU67)&gt;0,COUNTBLANK('Saisie résultats'!BY67:CH67)&gt;0),"",IF(NOT(AND(ISERROR(MATCH("A",'Saisie résultats'!BT67:BU67,0)),ISERROR(MATCH("A",'Saisie résultats'!BY67:CH67,0)))),"A",SUM('Saisie résultats'!BT67:BU67,'Saisie résultats'!BY67:CH67))))</f>
      </c>
      <c r="K68" s="38">
        <f>IF(ISBLANK('Liste élèves'!B69),"",IF(COUNTBLANK('Saisie résultats'!CL67:CR67)&gt;0,"",IF(NOT(AND(ISERROR(MATCH("A",'Saisie résultats'!CL67:CR67,0)))),"A",SUM('Saisie résultats'!CL67:CR67))))</f>
      </c>
      <c r="L68" s="38">
        <f>IF(ISBLANK('Liste élèves'!B69),"",IF(OR(COUNTBLANK('Saisie résultats'!CI67:CK67)&gt;0,COUNTBLANK('Saisie résultats'!CS67:CV67)&gt;0),"",IF(NOT(AND(ISERROR(MATCH("A",'Saisie résultats'!CI67:CK67,0)),ISERROR(MATCH("A",'Saisie résultats'!CS67:CV67,0)))),"A",SUM('Saisie résultats'!CI67:CK67,'Saisie résultats'!CS67:CV67))))</f>
      </c>
      <c r="M68" s="38">
        <f>IF(ISBLANK('Liste élèves'!B69),"",IF(OR(COUNTBLANK('Saisie résultats'!BL67:BN67)&gt;0,COUNTBLANK('Saisie résultats'!CW67:CY67)&gt;0),"",IF(NOT(AND(ISERROR(MATCH("A",'Saisie résultats'!BL67:BN67,0)),ISERROR(MATCH("A",'Saisie résultats'!CW67:CY67,0)))),"A",SUM('Saisie résultats'!BL67:BN67,'Saisie résultats'!CW67:CY67))))</f>
      </c>
      <c r="N68" s="22" t="b">
        <f>AND(NOT(ISBLANK('Liste élèves'!B69)),COUNTA('Saisie résultats'!D67:CY67)&lt;&gt;100)</f>
        <v>0</v>
      </c>
      <c r="O68" s="22">
        <f>COUNTBLANK('Saisie résultats'!D67:CY67)</f>
        <v>100</v>
      </c>
      <c r="P68" s="22" t="b">
        <f t="shared" si="2"/>
        <v>1</v>
      </c>
      <c r="Q68" s="22">
        <f>IF(ISBLANK('Liste élèves'!B69),"",IF(OR(ISTEXT(D68),ISTEXT(E68),ISTEXT(F68),ISTEXT(G68),ISTEXT(H68)),"",SUM(D68:H68)))</f>
      </c>
      <c r="R68" s="22">
        <f>IF(ISBLANK('Liste élèves'!B69),"",IF(OR(ISTEXT(I68),ISTEXT(J68),ISTEXT(K68),ISTEXT(L68),ISTEXT(M68)),"",SUM(I68:M68)))</f>
      </c>
      <c r="AD68" s="39"/>
      <c r="AE68" s="39"/>
      <c r="AF68" s="40"/>
      <c r="AG68" s="40"/>
      <c r="AH68" s="40"/>
      <c r="AI68" s="40"/>
      <c r="AJ68" s="40"/>
      <c r="IS68" s="7"/>
    </row>
    <row r="69" spans="2:253" s="22" customFormat="1" ht="15" customHeight="1">
      <c r="B69" s="36">
        <v>60</v>
      </c>
      <c r="C69" s="37">
        <f>IF(ISBLANK('Liste élèves'!B70),"",('Liste élèves'!B70))</f>
      </c>
      <c r="D69" s="38">
        <f>IF(ISBLANK('Liste élèves'!B70),"",IF(OR(COUNTBLANK('Saisie résultats'!D68:I68)&gt;0,COUNTBLANK('Saisie résultats'!X68:AB68)&gt;0,COUNTBLANK('Saisie résultats'!AD68)&gt;0,COUNTBLANK('Saisie résultats'!BI68:BK68)&gt;0),"",IF(NOT(AND(ISERROR(MATCH("A",'Saisie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résultats'!BI68:BK68))))</f>
      </c>
      <c r="E69" s="38">
        <f>IF(ISBLANK('Liste élèves'!B70),"",IF(OR(COUNTBLANK('Saisie résultats'!M68:R68)&gt;0,COUNTBLANK('Saisie résultats'!AC68)&gt;0,COUNTBLANK('Saisie résultats'!BA68:BC68)&gt;0),"",IF(NOT(AND(ISERROR(MATCH("A",'Saisie résultats'!M68:R68,0)),ISERROR(MATCH("A",'Saisie résultats'!AC68:AC68,0)),ISERROR(MATCH("A",'Saisie résultats'!BA68:BC68,0)))),"A",SUM('Saisie résultats'!M68:R68,'Saisie résultats'!AC68,'Saisie résultats'!BA68:BC68))))</f>
      </c>
      <c r="F69" s="38">
        <f>IF(ISBLANK('Liste élèves'!B70),"",IF(OR(COUNTBLANK('Saisie résultats'!J68:L68)&gt;0,COUNTBLANK('Saisie résultats'!AY68:AZ68)&gt;0,COUNTBLANK('Saisie résultats'!BD68:BH68)&gt;0),"",IF(NOT(AND(ISERROR(MATCH("A",'Saisie résultats'!J68:L68,0)),ISERROR(MATCH("A",'Saisie résultats'!AY68:AZ68,0)),ISERROR(MATCH("A",'Saisie résultats'!BD68:BH68,0)))),"A",SUM('Saisie résultats'!J68:L68,'Saisie résultats'!AY68:AZ68,'Saisie résultats'!BD68:BH68))))</f>
      </c>
      <c r="G69" s="38">
        <f>IF(ISBLANK('Liste élèves'!B70),"",IF(OR(COUNTBLANK('Saisie résultats'!S68:W68)&gt;0,COUNTBLANK('Saisie résultats'!AI68:AK68)&gt;0,COUNTBLANK('Saisie résultats'!AN68:AT68)&gt;0),"",IF(NOT(AND(ISERROR(MATCH("A",'Saisie résultats'!S68:W68,0)),ISERROR(MATCH("A",'Saisie résultats'!AI68:AK68,0)),ISERROR(MATCH("A",'Saisie résultats'!AN68:AT68,0)))),"A",SUM('Saisie résultats'!S68:W68,'Saisie résultats'!AI68:AK68,'Saisie résultats'!AN68:AT68))))</f>
      </c>
      <c r="H69" s="38">
        <f>IF(ISBLANK('Liste élèves'!B70),"",IF(OR(COUNTBLANK('Saisie résultats'!AE68:AH68)&gt;0,COUNTBLANK('Saisie résultats'!AL68:AM68)&gt;0,COUNTBLANK('Saisie résultats'!AV68:AX68)&gt;0),"",IF(NOT(AND(ISERROR(MATCH("A",'Saisie résultats'!AE68:AH68,0)),ISERROR(MATCH("A",'Saisie résultats'!AL68:AM68,0)),ISERROR(MATCH("A",'Saisie résultats'!AV68:AX68,0)))),"A",SUM('Saisie résultats'!AE68:AH68,'Saisie résultats'!AL68:AM68,'Saisie résultats'!AV68:AX68))))</f>
      </c>
      <c r="I69" s="38">
        <f>IF(ISBLANK('Liste élèves'!B70),"",IF(OR(COUNTBLANK('Saisie résultats'!BO68:BS68)&gt;0,COUNTBLANK('Saisie résultats'!BV68:BX68)&gt;0),"",IF(NOT(AND(ISERROR(MATCH("A",'Saisie résultats'!BO68:BS68,0)),ISERROR(MATCH("A",'Saisie résultats'!BV68:BX68,0)))),"A",SUM('Saisie résultats'!BO68:BS68,'Saisie résultats'!BV68:BX68))))</f>
      </c>
      <c r="J69" s="38">
        <f>IF(ISBLANK('Liste élèves'!B70),"",IF(OR(COUNTBLANK('Saisie résultats'!BT68:BU68)&gt;0,COUNTBLANK('Saisie résultats'!BY68:CH68)&gt;0),"",IF(NOT(AND(ISERROR(MATCH("A",'Saisie résultats'!BT68:BU68,0)),ISERROR(MATCH("A",'Saisie résultats'!BY68:CH68,0)))),"A",SUM('Saisie résultats'!BT68:BU68,'Saisie résultats'!BY68:CH68))))</f>
      </c>
      <c r="K69" s="38">
        <f>IF(ISBLANK('Liste élèves'!B70),"",IF(COUNTBLANK('Saisie résultats'!CL68:CR68)&gt;0,"",IF(NOT(AND(ISERROR(MATCH("A",'Saisie résultats'!CL68:CR68,0)))),"A",SUM('Saisie résultats'!CL68:CR68))))</f>
      </c>
      <c r="L69" s="38">
        <f>IF(ISBLANK('Liste élèves'!B70),"",IF(OR(COUNTBLANK('Saisie résultats'!CI68:CK68)&gt;0,COUNTBLANK('Saisie résultats'!CS68:CV68)&gt;0),"",IF(NOT(AND(ISERROR(MATCH("A",'Saisie résultats'!CI68:CK68,0)),ISERROR(MATCH("A",'Saisie résultats'!CS68:CV68,0)))),"A",SUM('Saisie résultats'!CI68:CK68,'Saisie résultats'!CS68:CV68))))</f>
      </c>
      <c r="M69" s="38">
        <f>IF(ISBLANK('Liste élèves'!B70),"",IF(OR(COUNTBLANK('Saisie résultats'!BL68:BN68)&gt;0,COUNTBLANK('Saisie résultats'!CW68:CY68)&gt;0),"",IF(NOT(AND(ISERROR(MATCH("A",'Saisie résultats'!BL68:BN68,0)),ISERROR(MATCH("A",'Saisie résultats'!CW68:CY68,0)))),"A",SUM('Saisie résultats'!BL68:BN68,'Saisie résultats'!CW68:CY68))))</f>
      </c>
      <c r="N69" s="22" t="b">
        <f>AND(NOT(ISBLANK('Liste élèves'!B70)),COUNTA('Saisie résultats'!D68:CY68)&lt;&gt;100)</f>
        <v>0</v>
      </c>
      <c r="O69" s="22">
        <f>COUNTBLANK('Saisie résultats'!D68:CY68)</f>
        <v>100</v>
      </c>
      <c r="P69" s="22" t="b">
        <f t="shared" si="2"/>
        <v>1</v>
      </c>
      <c r="Q69" s="22">
        <f>IF(ISBLANK('Liste élèves'!B70),"",IF(OR(ISTEXT(D69),ISTEXT(E69),ISTEXT(F69),ISTEXT(G69),ISTEXT(H69)),"",SUM(D69:H69)))</f>
      </c>
      <c r="R69" s="22">
        <f>IF(ISBLANK('Liste élèves'!B70),"",IF(OR(ISTEXT(I69),ISTEXT(J69),ISTEXT(K69),ISTEXT(L69),ISTEXT(M69)),"",SUM(I69:M69)))</f>
      </c>
      <c r="AD69" s="39"/>
      <c r="AE69" s="39"/>
      <c r="AF69" s="40"/>
      <c r="AG69" s="40"/>
      <c r="AH69" s="40"/>
      <c r="AI69" s="40"/>
      <c r="AJ69" s="40"/>
      <c r="IS69" s="7"/>
    </row>
    <row r="70" spans="2:253" s="22" customFormat="1" ht="15" customHeight="1">
      <c r="B70" s="36">
        <v>61</v>
      </c>
      <c r="C70" s="37">
        <f>IF(ISBLANK('Liste élèves'!B71),"",('Liste élèves'!B71))</f>
      </c>
      <c r="D70" s="38">
        <f>IF(ISBLANK('Liste élèves'!B71),"",IF(OR(COUNTBLANK('Saisie résultats'!D69:I69)&gt;0,COUNTBLANK('Saisie résultats'!X69:AB69)&gt;0,COUNTBLANK('Saisie résultats'!AD69)&gt;0,COUNTBLANK('Saisie résultats'!BI69:BK69)&gt;0),"",IF(NOT(AND(ISERROR(MATCH("A",'Saisie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résultats'!BI69:BK69))))</f>
      </c>
      <c r="E70" s="38">
        <f>IF(ISBLANK('Liste élèves'!B71),"",IF(OR(COUNTBLANK('Saisie résultats'!M69:R69)&gt;0,COUNTBLANK('Saisie résultats'!AC69)&gt;0,COUNTBLANK('Saisie résultats'!BA69:BC69)&gt;0),"",IF(NOT(AND(ISERROR(MATCH("A",'Saisie résultats'!M69:R69,0)),ISERROR(MATCH("A",'Saisie résultats'!AC69:AC69,0)),ISERROR(MATCH("A",'Saisie résultats'!BA69:BC69,0)))),"A",SUM('Saisie résultats'!M69:R69,'Saisie résultats'!AC69,'Saisie résultats'!BA69:BC69))))</f>
      </c>
      <c r="F70" s="38">
        <f>IF(ISBLANK('Liste élèves'!B71),"",IF(OR(COUNTBLANK('Saisie résultats'!J69:L69)&gt;0,COUNTBLANK('Saisie résultats'!AY69:AZ69)&gt;0,COUNTBLANK('Saisie résultats'!BD69:BH69)&gt;0),"",IF(NOT(AND(ISERROR(MATCH("A",'Saisie résultats'!J69:L69,0)),ISERROR(MATCH("A",'Saisie résultats'!AY69:AZ69,0)),ISERROR(MATCH("A",'Saisie résultats'!BD69:BH69,0)))),"A",SUM('Saisie résultats'!J69:L69,'Saisie résultats'!AY69:AZ69,'Saisie résultats'!BD69:BH69))))</f>
      </c>
      <c r="G70" s="38">
        <f>IF(ISBLANK('Liste élèves'!B71),"",IF(OR(COUNTBLANK('Saisie résultats'!S69:W69)&gt;0,COUNTBLANK('Saisie résultats'!AI69:AK69)&gt;0,COUNTBLANK('Saisie résultats'!AN69:AT69)&gt;0),"",IF(NOT(AND(ISERROR(MATCH("A",'Saisie résultats'!S69:W69,0)),ISERROR(MATCH("A",'Saisie résultats'!AI69:AK69,0)),ISERROR(MATCH("A",'Saisie résultats'!AN69:AT69,0)))),"A",SUM('Saisie résultats'!S69:W69,'Saisie résultats'!AI69:AK69,'Saisie résultats'!AN69:AT69))))</f>
      </c>
      <c r="H70" s="38">
        <f>IF(ISBLANK('Liste élèves'!B71),"",IF(OR(COUNTBLANK('Saisie résultats'!AE69:AH69)&gt;0,COUNTBLANK('Saisie résultats'!AL69:AM69)&gt;0,COUNTBLANK('Saisie résultats'!AV69:AX69)&gt;0),"",IF(NOT(AND(ISERROR(MATCH("A",'Saisie résultats'!AE69:AH69,0)),ISERROR(MATCH("A",'Saisie résultats'!AL69:AM69,0)),ISERROR(MATCH("A",'Saisie résultats'!AV69:AX69,0)))),"A",SUM('Saisie résultats'!AE69:AH69,'Saisie résultats'!AL69:AM69,'Saisie résultats'!AV69:AX69))))</f>
      </c>
      <c r="I70" s="38">
        <f>IF(ISBLANK('Liste élèves'!B71),"",IF(OR(COUNTBLANK('Saisie résultats'!BO69:BS69)&gt;0,COUNTBLANK('Saisie résultats'!BV69:BX69)&gt;0),"",IF(NOT(AND(ISERROR(MATCH("A",'Saisie résultats'!BO69:BS69,0)),ISERROR(MATCH("A",'Saisie résultats'!BV69:BX69,0)))),"A",SUM('Saisie résultats'!BO69:BS69,'Saisie résultats'!BV69:BX69))))</f>
      </c>
      <c r="J70" s="38">
        <f>IF(ISBLANK('Liste élèves'!B71),"",IF(OR(COUNTBLANK('Saisie résultats'!BT69:BU69)&gt;0,COUNTBLANK('Saisie résultats'!BY69:CH69)&gt;0),"",IF(NOT(AND(ISERROR(MATCH("A",'Saisie résultats'!BT69:BU69,0)),ISERROR(MATCH("A",'Saisie résultats'!BY69:CH69,0)))),"A",SUM('Saisie résultats'!BT69:BU69,'Saisie résultats'!BY69:CH69))))</f>
      </c>
      <c r="K70" s="38">
        <f>IF(ISBLANK('Liste élèves'!B71),"",IF(COUNTBLANK('Saisie résultats'!CL69:CR69)&gt;0,"",IF(NOT(AND(ISERROR(MATCH("A",'Saisie résultats'!CL69:CR69,0)))),"A",SUM('Saisie résultats'!CL69:CR69))))</f>
      </c>
      <c r="L70" s="38">
        <f>IF(ISBLANK('Liste élèves'!B71),"",IF(OR(COUNTBLANK('Saisie résultats'!CI69:CK69)&gt;0,COUNTBLANK('Saisie résultats'!CS69:CV69)&gt;0),"",IF(NOT(AND(ISERROR(MATCH("A",'Saisie résultats'!CI69:CK69,0)),ISERROR(MATCH("A",'Saisie résultats'!CS69:CV69,0)))),"A",SUM('Saisie résultats'!CI69:CK69,'Saisie résultats'!CS69:CV69))))</f>
      </c>
      <c r="M70" s="38">
        <f>IF(ISBLANK('Liste élèves'!B71),"",IF(OR(COUNTBLANK('Saisie résultats'!BL69:BN69)&gt;0,COUNTBLANK('Saisie résultats'!CW69:CY69)&gt;0),"",IF(NOT(AND(ISERROR(MATCH("A",'Saisie résultats'!BL69:BN69,0)),ISERROR(MATCH("A",'Saisie résultats'!CW69:CY69,0)))),"A",SUM('Saisie résultats'!BL69:BN69,'Saisie résultats'!CW69:CY69))))</f>
      </c>
      <c r="N70" s="22" t="b">
        <f>AND(NOT(ISBLANK('Liste élèves'!B71)),COUNTA('Saisie résultats'!D69:CY69)&lt;&gt;100)</f>
        <v>0</v>
      </c>
      <c r="O70" s="22">
        <f>COUNTBLANK('Saisie résultats'!D69:CY69)</f>
        <v>100</v>
      </c>
      <c r="P70" s="22" t="b">
        <f t="shared" si="2"/>
        <v>1</v>
      </c>
      <c r="Q70" s="22">
        <f>IF(ISBLANK('Liste élèves'!B71),"",IF(OR(ISTEXT(D70),ISTEXT(E70),ISTEXT(F70),ISTEXT(G70),ISTEXT(H70)),"",SUM(D70:H70)))</f>
      </c>
      <c r="R70" s="22">
        <f>IF(ISBLANK('Liste élèves'!B71),"",IF(OR(ISTEXT(I70),ISTEXT(J70),ISTEXT(K70),ISTEXT(L70),ISTEXT(M70)),"",SUM(I70:M70)))</f>
      </c>
      <c r="AD70" s="39"/>
      <c r="AE70" s="39"/>
      <c r="AF70" s="40"/>
      <c r="AG70" s="40"/>
      <c r="AH70" s="40"/>
      <c r="AI70" s="40"/>
      <c r="AJ70" s="40"/>
      <c r="IS70" s="7"/>
    </row>
    <row r="71" spans="2:253" s="22" customFormat="1" ht="15" customHeight="1">
      <c r="B71" s="36">
        <v>62</v>
      </c>
      <c r="C71" s="37">
        <f>IF(ISBLANK('Liste élèves'!B72),"",('Liste élèves'!B72))</f>
      </c>
      <c r="D71" s="38">
        <f>IF(ISBLANK('Liste élèves'!B72),"",IF(OR(COUNTBLANK('Saisie résultats'!D70:I70)&gt;0,COUNTBLANK('Saisie résultats'!X70:AB70)&gt;0,COUNTBLANK('Saisie résultats'!AD70)&gt;0,COUNTBLANK('Saisie résultats'!BI70:BK70)&gt;0),"",IF(NOT(AND(ISERROR(MATCH("A",'Saisie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résultats'!BI70:BK70))))</f>
      </c>
      <c r="E71" s="38">
        <f>IF(ISBLANK('Liste élèves'!B72),"",IF(OR(COUNTBLANK('Saisie résultats'!M70:R70)&gt;0,COUNTBLANK('Saisie résultats'!AC70)&gt;0,COUNTBLANK('Saisie résultats'!BA70:BC70)&gt;0),"",IF(NOT(AND(ISERROR(MATCH("A",'Saisie résultats'!M70:R70,0)),ISERROR(MATCH("A",'Saisie résultats'!AC70:AC70,0)),ISERROR(MATCH("A",'Saisie résultats'!BA70:BC70,0)))),"A",SUM('Saisie résultats'!M70:R70,'Saisie résultats'!AC70,'Saisie résultats'!BA70:BC70))))</f>
      </c>
      <c r="F71" s="38">
        <f>IF(ISBLANK('Liste élèves'!B72),"",IF(OR(COUNTBLANK('Saisie résultats'!J70:L70)&gt;0,COUNTBLANK('Saisie résultats'!AY70:AZ70)&gt;0,COUNTBLANK('Saisie résultats'!BD70:BH70)&gt;0),"",IF(NOT(AND(ISERROR(MATCH("A",'Saisie résultats'!J70:L70,0)),ISERROR(MATCH("A",'Saisie résultats'!AY70:AZ70,0)),ISERROR(MATCH("A",'Saisie résultats'!BD70:BH70,0)))),"A",SUM('Saisie résultats'!J70:L70,'Saisie résultats'!AY70:AZ70,'Saisie résultats'!BD70:BH70))))</f>
      </c>
      <c r="G71" s="38">
        <f>IF(ISBLANK('Liste élèves'!B72),"",IF(OR(COUNTBLANK('Saisie résultats'!S70:W70)&gt;0,COUNTBLANK('Saisie résultats'!AI70:AK70)&gt;0,COUNTBLANK('Saisie résultats'!AN70:AT70)&gt;0),"",IF(NOT(AND(ISERROR(MATCH("A",'Saisie résultats'!S70:W70,0)),ISERROR(MATCH("A",'Saisie résultats'!AI70:AK70,0)),ISERROR(MATCH("A",'Saisie résultats'!AN70:AT70,0)))),"A",SUM('Saisie résultats'!S70:W70,'Saisie résultats'!AI70:AK70,'Saisie résultats'!AN70:AT70))))</f>
      </c>
      <c r="H71" s="38">
        <f>IF(ISBLANK('Liste élèves'!B72),"",IF(OR(COUNTBLANK('Saisie résultats'!AE70:AH70)&gt;0,COUNTBLANK('Saisie résultats'!AL70:AM70)&gt;0,COUNTBLANK('Saisie résultats'!AV70:AX70)&gt;0),"",IF(NOT(AND(ISERROR(MATCH("A",'Saisie résultats'!AE70:AH70,0)),ISERROR(MATCH("A",'Saisie résultats'!AL70:AM70,0)),ISERROR(MATCH("A",'Saisie résultats'!AV70:AX70,0)))),"A",SUM('Saisie résultats'!AE70:AH70,'Saisie résultats'!AL70:AM70,'Saisie résultats'!AV70:AX70))))</f>
      </c>
      <c r="I71" s="38">
        <f>IF(ISBLANK('Liste élèves'!B72),"",IF(OR(COUNTBLANK('Saisie résultats'!BO70:BS70)&gt;0,COUNTBLANK('Saisie résultats'!BV70:BX70)&gt;0),"",IF(NOT(AND(ISERROR(MATCH("A",'Saisie résultats'!BO70:BS70,0)),ISERROR(MATCH("A",'Saisie résultats'!BV70:BX70,0)))),"A",SUM('Saisie résultats'!BO70:BS70,'Saisie résultats'!BV70:BX70))))</f>
      </c>
      <c r="J71" s="38">
        <f>IF(ISBLANK('Liste élèves'!B72),"",IF(OR(COUNTBLANK('Saisie résultats'!BT70:BU70)&gt;0,COUNTBLANK('Saisie résultats'!BY70:CH70)&gt;0),"",IF(NOT(AND(ISERROR(MATCH("A",'Saisie résultats'!BT70:BU70,0)),ISERROR(MATCH("A",'Saisie résultats'!BY70:CH70,0)))),"A",SUM('Saisie résultats'!BT70:BU70,'Saisie résultats'!BY70:CH70))))</f>
      </c>
      <c r="K71" s="38">
        <f>IF(ISBLANK('Liste élèves'!B72),"",IF(COUNTBLANK('Saisie résultats'!CL70:CR70)&gt;0,"",IF(NOT(AND(ISERROR(MATCH("A",'Saisie résultats'!CL70:CR70,0)))),"A",SUM('Saisie résultats'!CL70:CR70))))</f>
      </c>
      <c r="L71" s="38">
        <f>IF(ISBLANK('Liste élèves'!B72),"",IF(OR(COUNTBLANK('Saisie résultats'!CI70:CK70)&gt;0,COUNTBLANK('Saisie résultats'!CS70:CV70)&gt;0),"",IF(NOT(AND(ISERROR(MATCH("A",'Saisie résultats'!CI70:CK70,0)),ISERROR(MATCH("A",'Saisie résultats'!CS70:CV70,0)))),"A",SUM('Saisie résultats'!CI70:CK70,'Saisie résultats'!CS70:CV70))))</f>
      </c>
      <c r="M71" s="38">
        <f>IF(ISBLANK('Liste élèves'!B72),"",IF(OR(COUNTBLANK('Saisie résultats'!BL70:BN70)&gt;0,COUNTBLANK('Saisie résultats'!CW70:CY70)&gt;0),"",IF(NOT(AND(ISERROR(MATCH("A",'Saisie résultats'!BL70:BN70,0)),ISERROR(MATCH("A",'Saisie résultats'!CW70:CY70,0)))),"A",SUM('Saisie résultats'!BL70:BN70,'Saisie résultats'!CW70:CY70))))</f>
      </c>
      <c r="N71" s="22" t="b">
        <f>AND(NOT(ISBLANK('Liste élèves'!B72)),COUNTA('Saisie résultats'!D70:CY70)&lt;&gt;100)</f>
        <v>0</v>
      </c>
      <c r="O71" s="22">
        <f>COUNTBLANK('Saisie résultats'!D70:CY70)</f>
        <v>100</v>
      </c>
      <c r="P71" s="22" t="b">
        <f t="shared" si="2"/>
        <v>1</v>
      </c>
      <c r="Q71" s="22">
        <f>IF(ISBLANK('Liste élèves'!B72),"",IF(OR(ISTEXT(D71),ISTEXT(E71),ISTEXT(F71),ISTEXT(G71),ISTEXT(H71)),"",SUM(D71:H71)))</f>
      </c>
      <c r="R71" s="22">
        <f>IF(ISBLANK('Liste élèves'!B72),"",IF(OR(ISTEXT(I71),ISTEXT(J71),ISTEXT(K71),ISTEXT(L71),ISTEXT(M71)),"",SUM(I71:M71)))</f>
      </c>
      <c r="AD71" s="39"/>
      <c r="AE71" s="39"/>
      <c r="AF71" s="40"/>
      <c r="AG71" s="40"/>
      <c r="AH71" s="40"/>
      <c r="AI71" s="40"/>
      <c r="AJ71" s="40"/>
      <c r="IS71" s="7"/>
    </row>
    <row r="72" spans="2:253" s="22" customFormat="1" ht="15" customHeight="1">
      <c r="B72" s="36">
        <v>63</v>
      </c>
      <c r="C72" s="37">
        <f>IF(ISBLANK('Liste élèves'!B73),"",('Liste élèves'!B73))</f>
      </c>
      <c r="D72" s="38">
        <f>IF(ISBLANK('Liste élèves'!B73),"",IF(OR(COUNTBLANK('Saisie résultats'!D71:I71)&gt;0,COUNTBLANK('Saisie résultats'!X71:AB71)&gt;0,COUNTBLANK('Saisie résultats'!AD71)&gt;0,COUNTBLANK('Saisie résultats'!BI71:BK71)&gt;0),"",IF(NOT(AND(ISERROR(MATCH("A",'Saisie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résultats'!BI71:BK71))))</f>
      </c>
      <c r="E72" s="38">
        <f>IF(ISBLANK('Liste élèves'!B73),"",IF(OR(COUNTBLANK('Saisie résultats'!M71:R71)&gt;0,COUNTBLANK('Saisie résultats'!AC71)&gt;0,COUNTBLANK('Saisie résultats'!BA71:BC71)&gt;0),"",IF(NOT(AND(ISERROR(MATCH("A",'Saisie résultats'!M71:R71,0)),ISERROR(MATCH("A",'Saisie résultats'!AC71:AC71,0)),ISERROR(MATCH("A",'Saisie résultats'!BA71:BC71,0)))),"A",SUM('Saisie résultats'!M71:R71,'Saisie résultats'!AC71,'Saisie résultats'!BA71:BC71))))</f>
      </c>
      <c r="F72" s="38">
        <f>IF(ISBLANK('Liste élèves'!B73),"",IF(OR(COUNTBLANK('Saisie résultats'!J71:L71)&gt;0,COUNTBLANK('Saisie résultats'!AY71:AZ71)&gt;0,COUNTBLANK('Saisie résultats'!BD71:BH71)&gt;0),"",IF(NOT(AND(ISERROR(MATCH("A",'Saisie résultats'!J71:L71,0)),ISERROR(MATCH("A",'Saisie résultats'!AY71:AZ71,0)),ISERROR(MATCH("A",'Saisie résultats'!BD71:BH71,0)))),"A",SUM('Saisie résultats'!J71:L71,'Saisie résultats'!AY71:AZ71,'Saisie résultats'!BD71:BH71))))</f>
      </c>
      <c r="G72" s="38">
        <f>IF(ISBLANK('Liste élèves'!B73),"",IF(OR(COUNTBLANK('Saisie résultats'!S71:W71)&gt;0,COUNTBLANK('Saisie résultats'!AI71:AK71)&gt;0,COUNTBLANK('Saisie résultats'!AN71:AT71)&gt;0),"",IF(NOT(AND(ISERROR(MATCH("A",'Saisie résultats'!S71:W71,0)),ISERROR(MATCH("A",'Saisie résultats'!AI71:AK71,0)),ISERROR(MATCH("A",'Saisie résultats'!AN71:AT71,0)))),"A",SUM('Saisie résultats'!S71:W71,'Saisie résultats'!AI71:AK71,'Saisie résultats'!AN71:AT71))))</f>
      </c>
      <c r="H72" s="38">
        <f>IF(ISBLANK('Liste élèves'!B73),"",IF(OR(COUNTBLANK('Saisie résultats'!AE71:AH71)&gt;0,COUNTBLANK('Saisie résultats'!AL71:AM71)&gt;0,COUNTBLANK('Saisie résultats'!AV71:AX71)&gt;0),"",IF(NOT(AND(ISERROR(MATCH("A",'Saisie résultats'!AE71:AH71,0)),ISERROR(MATCH("A",'Saisie résultats'!AL71:AM71,0)),ISERROR(MATCH("A",'Saisie résultats'!AV71:AX71,0)))),"A",SUM('Saisie résultats'!AE71:AH71,'Saisie résultats'!AL71:AM71,'Saisie résultats'!AV71:AX71))))</f>
      </c>
      <c r="I72" s="38">
        <f>IF(ISBLANK('Liste élèves'!B73),"",IF(OR(COUNTBLANK('Saisie résultats'!BO71:BS71)&gt;0,COUNTBLANK('Saisie résultats'!BV71:BX71)&gt;0),"",IF(NOT(AND(ISERROR(MATCH("A",'Saisie résultats'!BO71:BS71,0)),ISERROR(MATCH("A",'Saisie résultats'!BV71:BX71,0)))),"A",SUM('Saisie résultats'!BO71:BS71,'Saisie résultats'!BV71:BX71))))</f>
      </c>
      <c r="J72" s="38">
        <f>IF(ISBLANK('Liste élèves'!B73),"",IF(OR(COUNTBLANK('Saisie résultats'!BT71:BU71)&gt;0,COUNTBLANK('Saisie résultats'!BY71:CH71)&gt;0),"",IF(NOT(AND(ISERROR(MATCH("A",'Saisie résultats'!BT71:BU71,0)),ISERROR(MATCH("A",'Saisie résultats'!BY71:CH71,0)))),"A",SUM('Saisie résultats'!BT71:BU71,'Saisie résultats'!BY71:CH71))))</f>
      </c>
      <c r="K72" s="38">
        <f>IF(ISBLANK('Liste élèves'!B73),"",IF(COUNTBLANK('Saisie résultats'!CL71:CR71)&gt;0,"",IF(NOT(AND(ISERROR(MATCH("A",'Saisie résultats'!CL71:CR71,0)))),"A",SUM('Saisie résultats'!CL71:CR71))))</f>
      </c>
      <c r="L72" s="38">
        <f>IF(ISBLANK('Liste élèves'!B73),"",IF(OR(COUNTBLANK('Saisie résultats'!CI71:CK71)&gt;0,COUNTBLANK('Saisie résultats'!CS71:CV71)&gt;0),"",IF(NOT(AND(ISERROR(MATCH("A",'Saisie résultats'!CI71:CK71,0)),ISERROR(MATCH("A",'Saisie résultats'!CS71:CV71,0)))),"A",SUM('Saisie résultats'!CI71:CK71,'Saisie résultats'!CS71:CV71))))</f>
      </c>
      <c r="M72" s="38">
        <f>IF(ISBLANK('Liste élèves'!B73),"",IF(OR(COUNTBLANK('Saisie résultats'!BL71:BN71)&gt;0,COUNTBLANK('Saisie résultats'!CW71:CY71)&gt;0),"",IF(NOT(AND(ISERROR(MATCH("A",'Saisie résultats'!BL71:BN71,0)),ISERROR(MATCH("A",'Saisie résultats'!CW71:CY71,0)))),"A",SUM('Saisie résultats'!BL71:BN71,'Saisie résultats'!CW71:CY71))))</f>
      </c>
      <c r="N72" s="22" t="b">
        <f>AND(NOT(ISBLANK('Liste élèves'!B73)),COUNTA('Saisie résultats'!D71:CY71)&lt;&gt;100)</f>
        <v>0</v>
      </c>
      <c r="O72" s="22">
        <f>COUNTBLANK('Saisie résultats'!D71:CY71)</f>
        <v>100</v>
      </c>
      <c r="P72" s="22" t="b">
        <f t="shared" si="2"/>
        <v>1</v>
      </c>
      <c r="Q72" s="22">
        <f>IF(ISBLANK('Liste élèves'!B73),"",IF(OR(ISTEXT(D72),ISTEXT(E72),ISTEXT(F72),ISTEXT(G72),ISTEXT(H72)),"",SUM(D72:H72)))</f>
      </c>
      <c r="R72" s="22">
        <f>IF(ISBLANK('Liste élèves'!B73),"",IF(OR(ISTEXT(I72),ISTEXT(J72),ISTEXT(K72),ISTEXT(L72),ISTEXT(M72)),"",SUM(I72:M72)))</f>
      </c>
      <c r="AD72" s="39"/>
      <c r="AE72" s="39"/>
      <c r="AF72" s="40"/>
      <c r="AG72" s="40"/>
      <c r="AH72" s="40"/>
      <c r="AI72" s="40"/>
      <c r="AJ72" s="40"/>
      <c r="IS72" s="7"/>
    </row>
    <row r="73" spans="2:253" s="22" customFormat="1" ht="15" customHeight="1">
      <c r="B73" s="36">
        <v>64</v>
      </c>
      <c r="C73" s="37">
        <f>IF(ISBLANK('Liste élèves'!B74),"",('Liste élèves'!B74))</f>
      </c>
      <c r="D73" s="38">
        <f>IF(ISBLANK('Liste élèves'!B74),"",IF(OR(COUNTBLANK('Saisie résultats'!D72:I72)&gt;0,COUNTBLANK('Saisie résultats'!X72:AB72)&gt;0,COUNTBLANK('Saisie résultats'!AD72)&gt;0,COUNTBLANK('Saisie résultats'!BI72:BK72)&gt;0),"",IF(NOT(AND(ISERROR(MATCH("A",'Saisie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résultats'!BI72:BK72))))</f>
      </c>
      <c r="E73" s="38">
        <f>IF(ISBLANK('Liste élèves'!B74),"",IF(OR(COUNTBLANK('Saisie résultats'!M72:R72)&gt;0,COUNTBLANK('Saisie résultats'!AC72)&gt;0,COUNTBLANK('Saisie résultats'!BA72:BC72)&gt;0),"",IF(NOT(AND(ISERROR(MATCH("A",'Saisie résultats'!M72:R72,0)),ISERROR(MATCH("A",'Saisie résultats'!AC72:AC72,0)),ISERROR(MATCH("A",'Saisie résultats'!BA72:BC72,0)))),"A",SUM('Saisie résultats'!M72:R72,'Saisie résultats'!AC72,'Saisie résultats'!BA72:BC72))))</f>
      </c>
      <c r="F73" s="38">
        <f>IF(ISBLANK('Liste élèves'!B74),"",IF(OR(COUNTBLANK('Saisie résultats'!J72:L72)&gt;0,COUNTBLANK('Saisie résultats'!AY72:AZ72)&gt;0,COUNTBLANK('Saisie résultats'!BD72:BH72)&gt;0),"",IF(NOT(AND(ISERROR(MATCH("A",'Saisie résultats'!J72:L72,0)),ISERROR(MATCH("A",'Saisie résultats'!AY72:AZ72,0)),ISERROR(MATCH("A",'Saisie résultats'!BD72:BH72,0)))),"A",SUM('Saisie résultats'!J72:L72,'Saisie résultats'!AY72:AZ72,'Saisie résultats'!BD72:BH72))))</f>
      </c>
      <c r="G73" s="38">
        <f>IF(ISBLANK('Liste élèves'!B74),"",IF(OR(COUNTBLANK('Saisie résultats'!S72:W72)&gt;0,COUNTBLANK('Saisie résultats'!AI72:AK72)&gt;0,COUNTBLANK('Saisie résultats'!AN72:AT72)&gt;0),"",IF(NOT(AND(ISERROR(MATCH("A",'Saisie résultats'!S72:W72,0)),ISERROR(MATCH("A",'Saisie résultats'!AI72:AK72,0)),ISERROR(MATCH("A",'Saisie résultats'!AN72:AT72,0)))),"A",SUM('Saisie résultats'!S72:W72,'Saisie résultats'!AI72:AK72,'Saisie résultats'!AN72:AT72))))</f>
      </c>
      <c r="H73" s="38">
        <f>IF(ISBLANK('Liste élèves'!B74),"",IF(OR(COUNTBLANK('Saisie résultats'!AE72:AH72)&gt;0,COUNTBLANK('Saisie résultats'!AL72:AM72)&gt;0,COUNTBLANK('Saisie résultats'!AV72:AX72)&gt;0),"",IF(NOT(AND(ISERROR(MATCH("A",'Saisie résultats'!AE72:AH72,0)),ISERROR(MATCH("A",'Saisie résultats'!AL72:AM72,0)),ISERROR(MATCH("A",'Saisie résultats'!AV72:AX72,0)))),"A",SUM('Saisie résultats'!AE72:AH72,'Saisie résultats'!AL72:AM72,'Saisie résultats'!AV72:AX72))))</f>
      </c>
      <c r="I73" s="38">
        <f>IF(ISBLANK('Liste élèves'!B74),"",IF(OR(COUNTBLANK('Saisie résultats'!BO72:BS72)&gt;0,COUNTBLANK('Saisie résultats'!BV72:BX72)&gt;0),"",IF(NOT(AND(ISERROR(MATCH("A",'Saisie résultats'!BO72:BS72,0)),ISERROR(MATCH("A",'Saisie résultats'!BV72:BX72,0)))),"A",SUM('Saisie résultats'!BO72:BS72,'Saisie résultats'!BV72:BX72))))</f>
      </c>
      <c r="J73" s="38">
        <f>IF(ISBLANK('Liste élèves'!B74),"",IF(OR(COUNTBLANK('Saisie résultats'!BT72:BU72)&gt;0,COUNTBLANK('Saisie résultats'!BY72:CH72)&gt;0),"",IF(NOT(AND(ISERROR(MATCH("A",'Saisie résultats'!BT72:BU72,0)),ISERROR(MATCH("A",'Saisie résultats'!BY72:CH72,0)))),"A",SUM('Saisie résultats'!BT72:BU72,'Saisie résultats'!BY72:CH72))))</f>
      </c>
      <c r="K73" s="38">
        <f>IF(ISBLANK('Liste élèves'!B74),"",IF(COUNTBLANK('Saisie résultats'!CL72:CR72)&gt;0,"",IF(NOT(AND(ISERROR(MATCH("A",'Saisie résultats'!CL72:CR72,0)))),"A",SUM('Saisie résultats'!CL72:CR72))))</f>
      </c>
      <c r="L73" s="38">
        <f>IF(ISBLANK('Liste élèves'!B74),"",IF(OR(COUNTBLANK('Saisie résultats'!CI72:CK72)&gt;0,COUNTBLANK('Saisie résultats'!CS72:CV72)&gt;0),"",IF(NOT(AND(ISERROR(MATCH("A",'Saisie résultats'!CI72:CK72,0)),ISERROR(MATCH("A",'Saisie résultats'!CS72:CV72,0)))),"A",SUM('Saisie résultats'!CI72:CK72,'Saisie résultats'!CS72:CV72))))</f>
      </c>
      <c r="M73" s="38">
        <f>IF(ISBLANK('Liste élèves'!B74),"",IF(OR(COUNTBLANK('Saisie résultats'!BL72:BN72)&gt;0,COUNTBLANK('Saisie résultats'!CW72:CY72)&gt;0),"",IF(NOT(AND(ISERROR(MATCH("A",'Saisie résultats'!BL72:BN72,0)),ISERROR(MATCH("A",'Saisie résultats'!CW72:CY72,0)))),"A",SUM('Saisie résultats'!BL72:BN72,'Saisie résultats'!CW72:CY72))))</f>
      </c>
      <c r="N73" s="22" t="b">
        <f>AND(NOT(ISBLANK('Liste élèves'!B74)),COUNTA('Saisie résultats'!D72:CY72)&lt;&gt;100)</f>
        <v>0</v>
      </c>
      <c r="O73" s="22">
        <f>COUNTBLANK('Saisie résultats'!D72:CY72)</f>
        <v>100</v>
      </c>
      <c r="P73" s="22" t="b">
        <f t="shared" si="2"/>
        <v>1</v>
      </c>
      <c r="Q73" s="22">
        <f>IF(ISBLANK('Liste élèves'!B74),"",IF(OR(ISTEXT(D73),ISTEXT(E73),ISTEXT(F73),ISTEXT(G73),ISTEXT(H73)),"",SUM(D73:H73)))</f>
      </c>
      <c r="R73" s="22">
        <f>IF(ISBLANK('Liste élèves'!B74),"",IF(OR(ISTEXT(I73),ISTEXT(J73),ISTEXT(K73),ISTEXT(L73),ISTEXT(M73)),"",SUM(I73:M73)))</f>
      </c>
      <c r="AD73" s="39"/>
      <c r="AE73" s="39"/>
      <c r="AF73" s="40"/>
      <c r="AG73" s="40"/>
      <c r="AH73" s="40"/>
      <c r="AI73" s="40"/>
      <c r="AJ73" s="40"/>
      <c r="IS73" s="7"/>
    </row>
    <row r="74" spans="2:253" s="22" customFormat="1" ht="15" customHeight="1">
      <c r="B74" s="36">
        <v>65</v>
      </c>
      <c r="C74" s="37">
        <f>IF(ISBLANK('Liste élèves'!B75),"",('Liste élèves'!B75))</f>
      </c>
      <c r="D74" s="38">
        <f>IF(ISBLANK('Liste élèves'!B75),"",IF(OR(COUNTBLANK('Saisie résultats'!D73:I73)&gt;0,COUNTBLANK('Saisie résultats'!X73:AB73)&gt;0,COUNTBLANK('Saisie résultats'!AD73)&gt;0,COUNTBLANK('Saisie résultats'!BI73:BK73)&gt;0),"",IF(NOT(AND(ISERROR(MATCH("A",'Saisie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résultats'!BI73:BK73))))</f>
      </c>
      <c r="E74" s="38">
        <f>IF(ISBLANK('Liste élèves'!B75),"",IF(OR(COUNTBLANK('Saisie résultats'!M73:R73)&gt;0,COUNTBLANK('Saisie résultats'!AC73)&gt;0,COUNTBLANK('Saisie résultats'!BA73:BC73)&gt;0),"",IF(NOT(AND(ISERROR(MATCH("A",'Saisie résultats'!M73:R73,0)),ISERROR(MATCH("A",'Saisie résultats'!AC73:AC73,0)),ISERROR(MATCH("A",'Saisie résultats'!BA73:BC73,0)))),"A",SUM('Saisie résultats'!M73:R73,'Saisie résultats'!AC73,'Saisie résultats'!BA73:BC73))))</f>
      </c>
      <c r="F74" s="38">
        <f>IF(ISBLANK('Liste élèves'!B75),"",IF(OR(COUNTBLANK('Saisie résultats'!J73:L73)&gt;0,COUNTBLANK('Saisie résultats'!AY73:AZ73)&gt;0,COUNTBLANK('Saisie résultats'!BD73:BH73)&gt;0),"",IF(NOT(AND(ISERROR(MATCH("A",'Saisie résultats'!J73:L73,0)),ISERROR(MATCH("A",'Saisie résultats'!AY73:AZ73,0)),ISERROR(MATCH("A",'Saisie résultats'!BD73:BH73,0)))),"A",SUM('Saisie résultats'!J73:L73,'Saisie résultats'!AY73:AZ73,'Saisie résultats'!BD73:BH73))))</f>
      </c>
      <c r="G74" s="38">
        <f>IF(ISBLANK('Liste élèves'!B75),"",IF(OR(COUNTBLANK('Saisie résultats'!S73:W73)&gt;0,COUNTBLANK('Saisie résultats'!AI73:AK73)&gt;0,COUNTBLANK('Saisie résultats'!AN73:AT73)&gt;0),"",IF(NOT(AND(ISERROR(MATCH("A",'Saisie résultats'!S73:W73,0)),ISERROR(MATCH("A",'Saisie résultats'!AI73:AK73,0)),ISERROR(MATCH("A",'Saisie résultats'!AN73:AT73,0)))),"A",SUM('Saisie résultats'!S73:W73,'Saisie résultats'!AI73:AK73,'Saisie résultats'!AN73:AT73))))</f>
      </c>
      <c r="H74" s="38">
        <f>IF(ISBLANK('Liste élèves'!B75),"",IF(OR(COUNTBLANK('Saisie résultats'!AE73:AH73)&gt;0,COUNTBLANK('Saisie résultats'!AL73:AM73)&gt;0,COUNTBLANK('Saisie résultats'!AV73:AX73)&gt;0),"",IF(NOT(AND(ISERROR(MATCH("A",'Saisie résultats'!AE73:AH73,0)),ISERROR(MATCH("A",'Saisie résultats'!AL73:AM73,0)),ISERROR(MATCH("A",'Saisie résultats'!AV73:AX73,0)))),"A",SUM('Saisie résultats'!AE73:AH73,'Saisie résultats'!AL73:AM73,'Saisie résultats'!AV73:AX73))))</f>
      </c>
      <c r="I74" s="38">
        <f>IF(ISBLANK('Liste élèves'!B75),"",IF(OR(COUNTBLANK('Saisie résultats'!BO73:BS73)&gt;0,COUNTBLANK('Saisie résultats'!BV73:BX73)&gt;0),"",IF(NOT(AND(ISERROR(MATCH("A",'Saisie résultats'!BO73:BS73,0)),ISERROR(MATCH("A",'Saisie résultats'!BV73:BX73,0)))),"A",SUM('Saisie résultats'!BO73:BS73,'Saisie résultats'!BV73:BX73))))</f>
      </c>
      <c r="J74" s="38">
        <f>IF(ISBLANK('Liste élèves'!B75),"",IF(OR(COUNTBLANK('Saisie résultats'!BT73:BU73)&gt;0,COUNTBLANK('Saisie résultats'!BY73:CH73)&gt;0),"",IF(NOT(AND(ISERROR(MATCH("A",'Saisie résultats'!BT73:BU73,0)),ISERROR(MATCH("A",'Saisie résultats'!BY73:CH73,0)))),"A",SUM('Saisie résultats'!BT73:BU73,'Saisie résultats'!BY73:CH73))))</f>
      </c>
      <c r="K74" s="38">
        <f>IF(ISBLANK('Liste élèves'!B75),"",IF(COUNTBLANK('Saisie résultats'!CL73:CR73)&gt;0,"",IF(NOT(AND(ISERROR(MATCH("A",'Saisie résultats'!CL73:CR73,0)))),"A",SUM('Saisie résultats'!CL73:CR73))))</f>
      </c>
      <c r="L74" s="38">
        <f>IF(ISBLANK('Liste élèves'!B75),"",IF(OR(COUNTBLANK('Saisie résultats'!CI73:CK73)&gt;0,COUNTBLANK('Saisie résultats'!CS73:CV73)&gt;0),"",IF(NOT(AND(ISERROR(MATCH("A",'Saisie résultats'!CI73:CK73,0)),ISERROR(MATCH("A",'Saisie résultats'!CS73:CV73,0)))),"A",SUM('Saisie résultats'!CI73:CK73,'Saisie résultats'!CS73:CV73))))</f>
      </c>
      <c r="M74" s="38">
        <f>IF(ISBLANK('Liste élèves'!B75),"",IF(OR(COUNTBLANK('Saisie résultats'!BL73:BN73)&gt;0,COUNTBLANK('Saisie résultats'!CW73:CY73)&gt;0),"",IF(NOT(AND(ISERROR(MATCH("A",'Saisie résultats'!BL73:BN73,0)),ISERROR(MATCH("A",'Saisie résultats'!CW73:CY73,0)))),"A",SUM('Saisie résultats'!BL73:BN73,'Saisie résultats'!CW73:CY73))))</f>
      </c>
      <c r="N74" s="22" t="b">
        <f>AND(NOT(ISBLANK('Liste élèves'!B75)),COUNTA('Saisie résultats'!D73:CY73)&lt;&gt;100)</f>
        <v>0</v>
      </c>
      <c r="O74" s="22">
        <f>COUNTBLANK('Saisie résultats'!D73:CY73)</f>
        <v>100</v>
      </c>
      <c r="P74" s="22" t="b">
        <f aca="true" t="shared" si="3" ref="P74:P105">OR(N74,COUNTIF(D74:M74,"A")&gt;0,IF(C74="",TRUE,FALSE))</f>
        <v>1</v>
      </c>
      <c r="Q74" s="22">
        <f>IF(ISBLANK('Liste élèves'!B75),"",IF(OR(ISTEXT(D74),ISTEXT(E74),ISTEXT(F74),ISTEXT(G74),ISTEXT(H74)),"",SUM(D74:H74)))</f>
      </c>
      <c r="R74" s="22">
        <f>IF(ISBLANK('Liste élèves'!B75),"",IF(OR(ISTEXT(I74),ISTEXT(J74),ISTEXT(K74),ISTEXT(L74),ISTEXT(M74)),"",SUM(I74:M74)))</f>
      </c>
      <c r="IS74" s="7"/>
    </row>
    <row r="75" spans="2:253" s="22" customFormat="1" ht="15" customHeight="1">
      <c r="B75" s="36">
        <v>66</v>
      </c>
      <c r="C75" s="37">
        <f>IF(ISBLANK('Liste élèves'!B76),"",('Liste élèves'!B76))</f>
      </c>
      <c r="D75" s="38">
        <f>IF(ISBLANK('Liste élèves'!B76),"",IF(OR(COUNTBLANK('Saisie résultats'!D74:I74)&gt;0,COUNTBLANK('Saisie résultats'!X74:AB74)&gt;0,COUNTBLANK('Saisie résultats'!AD74)&gt;0,COUNTBLANK('Saisie résultats'!BI74:BK74)&gt;0),"",IF(NOT(AND(ISERROR(MATCH("A",'Saisie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résultats'!BI74:BK74))))</f>
      </c>
      <c r="E75" s="38">
        <f>IF(ISBLANK('Liste élèves'!B76),"",IF(OR(COUNTBLANK('Saisie résultats'!M74:R74)&gt;0,COUNTBLANK('Saisie résultats'!AC74)&gt;0,COUNTBLANK('Saisie résultats'!BA74:BC74)&gt;0),"",IF(NOT(AND(ISERROR(MATCH("A",'Saisie résultats'!M74:R74,0)),ISERROR(MATCH("A",'Saisie résultats'!AC74:AC74,0)),ISERROR(MATCH("A",'Saisie résultats'!BA74:BC74,0)))),"A",SUM('Saisie résultats'!M74:R74,'Saisie résultats'!AC74,'Saisie résultats'!BA74:BC74))))</f>
      </c>
      <c r="F75" s="38">
        <f>IF(ISBLANK('Liste élèves'!B76),"",IF(OR(COUNTBLANK('Saisie résultats'!J74:L74)&gt;0,COUNTBLANK('Saisie résultats'!AY74:AZ74)&gt;0,COUNTBLANK('Saisie résultats'!BD74:BH74)&gt;0),"",IF(NOT(AND(ISERROR(MATCH("A",'Saisie résultats'!J74:L74,0)),ISERROR(MATCH("A",'Saisie résultats'!AY74:AZ74,0)),ISERROR(MATCH("A",'Saisie résultats'!BD74:BH74,0)))),"A",SUM('Saisie résultats'!J74:L74,'Saisie résultats'!AY74:AZ74,'Saisie résultats'!BD74:BH74))))</f>
      </c>
      <c r="G75" s="38">
        <f>IF(ISBLANK('Liste élèves'!B76),"",IF(OR(COUNTBLANK('Saisie résultats'!S74:W74)&gt;0,COUNTBLANK('Saisie résultats'!AI74:AK74)&gt;0,COUNTBLANK('Saisie résultats'!AN74:AT74)&gt;0),"",IF(NOT(AND(ISERROR(MATCH("A",'Saisie résultats'!S74:W74,0)),ISERROR(MATCH("A",'Saisie résultats'!AI74:AK74,0)),ISERROR(MATCH("A",'Saisie résultats'!AN74:AT74,0)))),"A",SUM('Saisie résultats'!S74:W74,'Saisie résultats'!AI74:AK74,'Saisie résultats'!AN74:AT74))))</f>
      </c>
      <c r="H75" s="38">
        <f>IF(ISBLANK('Liste élèves'!B76),"",IF(OR(COUNTBLANK('Saisie résultats'!AE74:AH74)&gt;0,COUNTBLANK('Saisie résultats'!AL74:AM74)&gt;0,COUNTBLANK('Saisie résultats'!AV74:AX74)&gt;0),"",IF(NOT(AND(ISERROR(MATCH("A",'Saisie résultats'!AE74:AH74,0)),ISERROR(MATCH("A",'Saisie résultats'!AL74:AM74,0)),ISERROR(MATCH("A",'Saisie résultats'!AV74:AX74,0)))),"A",SUM('Saisie résultats'!AE74:AH74,'Saisie résultats'!AL74:AM74,'Saisie résultats'!AV74:AX74))))</f>
      </c>
      <c r="I75" s="38">
        <f>IF(ISBLANK('Liste élèves'!B76),"",IF(OR(COUNTBLANK('Saisie résultats'!BO74:BS74)&gt;0,COUNTBLANK('Saisie résultats'!BV74:BX74)&gt;0),"",IF(NOT(AND(ISERROR(MATCH("A",'Saisie résultats'!BO74:BS74,0)),ISERROR(MATCH("A",'Saisie résultats'!BV74:BX74,0)))),"A",SUM('Saisie résultats'!BO74:BS74,'Saisie résultats'!BV74:BX74))))</f>
      </c>
      <c r="J75" s="38">
        <f>IF(ISBLANK('Liste élèves'!B76),"",IF(OR(COUNTBLANK('Saisie résultats'!BT74:BU74)&gt;0,COUNTBLANK('Saisie résultats'!BY74:CH74)&gt;0),"",IF(NOT(AND(ISERROR(MATCH("A",'Saisie résultats'!BT74:BU74,0)),ISERROR(MATCH("A",'Saisie résultats'!BY74:CH74,0)))),"A",SUM('Saisie résultats'!BT74:BU74,'Saisie résultats'!BY74:CH74))))</f>
      </c>
      <c r="K75" s="38">
        <f>IF(ISBLANK('Liste élèves'!B76),"",IF(COUNTBLANK('Saisie résultats'!CL74:CR74)&gt;0,"",IF(NOT(AND(ISERROR(MATCH("A",'Saisie résultats'!CL74:CR74,0)))),"A",SUM('Saisie résultats'!CL74:CR74))))</f>
      </c>
      <c r="L75" s="38">
        <f>IF(ISBLANK('Liste élèves'!B76),"",IF(OR(COUNTBLANK('Saisie résultats'!CI74:CK74)&gt;0,COUNTBLANK('Saisie résultats'!CS74:CV74)&gt;0),"",IF(NOT(AND(ISERROR(MATCH("A",'Saisie résultats'!CI74:CK74,0)),ISERROR(MATCH("A",'Saisie résultats'!CS74:CV74,0)))),"A",SUM('Saisie résultats'!CI74:CK74,'Saisie résultats'!CS74:CV74))))</f>
      </c>
      <c r="M75" s="38">
        <f>IF(ISBLANK('Liste élèves'!B76),"",IF(OR(COUNTBLANK('Saisie résultats'!BL74:BN74)&gt;0,COUNTBLANK('Saisie résultats'!CW74:CY74)&gt;0),"",IF(NOT(AND(ISERROR(MATCH("A",'Saisie résultats'!BL74:BN74,0)),ISERROR(MATCH("A",'Saisie résultats'!CW74:CY74,0)))),"A",SUM('Saisie résultats'!BL74:BN74,'Saisie résultats'!CW74:CY74))))</f>
      </c>
      <c r="N75" s="22" t="b">
        <f>AND(NOT(ISBLANK('Liste élèves'!B76)),COUNTA('Saisie résultats'!D74:CY74)&lt;&gt;100)</f>
        <v>0</v>
      </c>
      <c r="O75" s="22">
        <f>COUNTBLANK('Saisie résultats'!D74:CY74)</f>
        <v>100</v>
      </c>
      <c r="P75" s="22" t="b">
        <f t="shared" si="3"/>
        <v>1</v>
      </c>
      <c r="Q75" s="22">
        <f>IF(ISBLANK('Liste élèves'!B76),"",IF(OR(ISTEXT(D75),ISTEXT(E75),ISTEXT(F75),ISTEXT(G75),ISTEXT(H75)),"",SUM(D75:H75)))</f>
      </c>
      <c r="R75" s="22">
        <f>IF(ISBLANK('Liste élèves'!B76),"",IF(OR(ISTEXT(I75),ISTEXT(J75),ISTEXT(K75),ISTEXT(L75),ISTEXT(M75)),"",SUM(I75:M75)))</f>
      </c>
      <c r="AD75" s="39"/>
      <c r="AE75" s="39"/>
      <c r="AF75" s="40"/>
      <c r="AG75" s="40"/>
      <c r="AH75" s="40"/>
      <c r="AI75" s="40"/>
      <c r="AJ75" s="40"/>
      <c r="IS75" s="7"/>
    </row>
    <row r="76" spans="2:253" s="22" customFormat="1" ht="15" customHeight="1">
      <c r="B76" s="36">
        <v>67</v>
      </c>
      <c r="C76" s="37">
        <f>IF(ISBLANK('Liste élèves'!B77),"",('Liste élèves'!B77))</f>
      </c>
      <c r="D76" s="38">
        <f>IF(ISBLANK('Liste élèves'!B77),"",IF(OR(COUNTBLANK('Saisie résultats'!D75:I75)&gt;0,COUNTBLANK('Saisie résultats'!X75:AB75)&gt;0,COUNTBLANK('Saisie résultats'!AD75)&gt;0,COUNTBLANK('Saisie résultats'!BI75:BK75)&gt;0),"",IF(NOT(AND(ISERROR(MATCH("A",'Saisie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résultats'!BI75:BK75))))</f>
      </c>
      <c r="E76" s="38">
        <f>IF(ISBLANK('Liste élèves'!B77),"",IF(OR(COUNTBLANK('Saisie résultats'!M75:R75)&gt;0,COUNTBLANK('Saisie résultats'!AC75)&gt;0,COUNTBLANK('Saisie résultats'!BA75:BC75)&gt;0),"",IF(NOT(AND(ISERROR(MATCH("A",'Saisie résultats'!M75:R75,0)),ISERROR(MATCH("A",'Saisie résultats'!AC75:AC75,0)),ISERROR(MATCH("A",'Saisie résultats'!BA75:BC75,0)))),"A",SUM('Saisie résultats'!M75:R75,'Saisie résultats'!AC75,'Saisie résultats'!BA75:BC75))))</f>
      </c>
      <c r="F76" s="38">
        <f>IF(ISBLANK('Liste élèves'!B77),"",IF(OR(COUNTBLANK('Saisie résultats'!J75:L75)&gt;0,COUNTBLANK('Saisie résultats'!AY75:AZ75)&gt;0,COUNTBLANK('Saisie résultats'!BD75:BH75)&gt;0),"",IF(NOT(AND(ISERROR(MATCH("A",'Saisie résultats'!J75:L75,0)),ISERROR(MATCH("A",'Saisie résultats'!AY75:AZ75,0)),ISERROR(MATCH("A",'Saisie résultats'!BD75:BH75,0)))),"A",SUM('Saisie résultats'!J75:L75,'Saisie résultats'!AY75:AZ75,'Saisie résultats'!BD75:BH75))))</f>
      </c>
      <c r="G76" s="38">
        <f>IF(ISBLANK('Liste élèves'!B77),"",IF(OR(COUNTBLANK('Saisie résultats'!S75:W75)&gt;0,COUNTBLANK('Saisie résultats'!AI75:AK75)&gt;0,COUNTBLANK('Saisie résultats'!AN75:AT75)&gt;0),"",IF(NOT(AND(ISERROR(MATCH("A",'Saisie résultats'!S75:W75,0)),ISERROR(MATCH("A",'Saisie résultats'!AI75:AK75,0)),ISERROR(MATCH("A",'Saisie résultats'!AN75:AT75,0)))),"A",SUM('Saisie résultats'!S75:W75,'Saisie résultats'!AI75:AK75,'Saisie résultats'!AN75:AT75))))</f>
      </c>
      <c r="H76" s="38">
        <f>IF(ISBLANK('Liste élèves'!B77),"",IF(OR(COUNTBLANK('Saisie résultats'!AE75:AH75)&gt;0,COUNTBLANK('Saisie résultats'!AL75:AM75)&gt;0,COUNTBLANK('Saisie résultats'!AV75:AX75)&gt;0),"",IF(NOT(AND(ISERROR(MATCH("A",'Saisie résultats'!AE75:AH75,0)),ISERROR(MATCH("A",'Saisie résultats'!AL75:AM75,0)),ISERROR(MATCH("A",'Saisie résultats'!AV75:AX75,0)))),"A",SUM('Saisie résultats'!AE75:AH75,'Saisie résultats'!AL75:AM75,'Saisie résultats'!AV75:AX75))))</f>
      </c>
      <c r="I76" s="38">
        <f>IF(ISBLANK('Liste élèves'!B77),"",IF(OR(COUNTBLANK('Saisie résultats'!BO75:BS75)&gt;0,COUNTBLANK('Saisie résultats'!BV75:BX75)&gt;0),"",IF(NOT(AND(ISERROR(MATCH("A",'Saisie résultats'!BO75:BS75,0)),ISERROR(MATCH("A",'Saisie résultats'!BV75:BX75,0)))),"A",SUM('Saisie résultats'!BO75:BS75,'Saisie résultats'!BV75:BX75))))</f>
      </c>
      <c r="J76" s="38">
        <f>IF(ISBLANK('Liste élèves'!B77),"",IF(OR(COUNTBLANK('Saisie résultats'!BT75:BU75)&gt;0,COUNTBLANK('Saisie résultats'!BY75:CH75)&gt;0),"",IF(NOT(AND(ISERROR(MATCH("A",'Saisie résultats'!BT75:BU75,0)),ISERROR(MATCH("A",'Saisie résultats'!BY75:CH75,0)))),"A",SUM('Saisie résultats'!BT75:BU75,'Saisie résultats'!BY75:CH75))))</f>
      </c>
      <c r="K76" s="38">
        <f>IF(ISBLANK('Liste élèves'!B77),"",IF(COUNTBLANK('Saisie résultats'!CL75:CR75)&gt;0,"",IF(NOT(AND(ISERROR(MATCH("A",'Saisie résultats'!CL75:CR75,0)))),"A",SUM('Saisie résultats'!CL75:CR75))))</f>
      </c>
      <c r="L76" s="38">
        <f>IF(ISBLANK('Liste élèves'!B77),"",IF(OR(COUNTBLANK('Saisie résultats'!CI75:CK75)&gt;0,COUNTBLANK('Saisie résultats'!CS75:CV75)&gt;0),"",IF(NOT(AND(ISERROR(MATCH("A",'Saisie résultats'!CI75:CK75,0)),ISERROR(MATCH("A",'Saisie résultats'!CS75:CV75,0)))),"A",SUM('Saisie résultats'!CI75:CK75,'Saisie résultats'!CS75:CV75))))</f>
      </c>
      <c r="M76" s="38">
        <f>IF(ISBLANK('Liste élèves'!B77),"",IF(OR(COUNTBLANK('Saisie résultats'!BL75:BN75)&gt;0,COUNTBLANK('Saisie résultats'!CW75:CY75)&gt;0),"",IF(NOT(AND(ISERROR(MATCH("A",'Saisie résultats'!BL75:BN75,0)),ISERROR(MATCH("A",'Saisie résultats'!CW75:CY75,0)))),"A",SUM('Saisie résultats'!BL75:BN75,'Saisie résultats'!CW75:CY75))))</f>
      </c>
      <c r="N76" s="22" t="b">
        <f>AND(NOT(ISBLANK('Liste élèves'!B77)),COUNTA('Saisie résultats'!D75:CY75)&lt;&gt;100)</f>
        <v>0</v>
      </c>
      <c r="O76" s="22">
        <f>COUNTBLANK('Saisie résultats'!D75:CY75)</f>
        <v>100</v>
      </c>
      <c r="P76" s="22" t="b">
        <f t="shared" si="3"/>
        <v>1</v>
      </c>
      <c r="Q76" s="22">
        <f>IF(ISBLANK('Liste élèves'!B77),"",IF(OR(ISTEXT(D76),ISTEXT(E76),ISTEXT(F76),ISTEXT(G76),ISTEXT(H76)),"",SUM(D76:H76)))</f>
      </c>
      <c r="R76" s="22">
        <f>IF(ISBLANK('Liste élèves'!B77),"",IF(OR(ISTEXT(I76),ISTEXT(J76),ISTEXT(K76),ISTEXT(L76),ISTEXT(M76)),"",SUM(I76:M76)))</f>
      </c>
      <c r="AD76" s="39"/>
      <c r="AE76" s="39"/>
      <c r="AF76" s="40"/>
      <c r="AG76" s="40"/>
      <c r="AH76" s="40"/>
      <c r="AI76" s="40"/>
      <c r="AJ76" s="40"/>
      <c r="IS76" s="7"/>
    </row>
    <row r="77" spans="2:253" s="22" customFormat="1" ht="15" customHeight="1">
      <c r="B77" s="36">
        <v>68</v>
      </c>
      <c r="C77" s="37">
        <f>IF(ISBLANK('Liste élèves'!B78),"",('Liste élèves'!B78))</f>
      </c>
      <c r="D77" s="38">
        <f>IF(ISBLANK('Liste élèves'!B78),"",IF(OR(COUNTBLANK('Saisie résultats'!D76:I76)&gt;0,COUNTBLANK('Saisie résultats'!X76:AB76)&gt;0,COUNTBLANK('Saisie résultats'!AD76)&gt;0,COUNTBLANK('Saisie résultats'!BI76:BK76)&gt;0),"",IF(NOT(AND(ISERROR(MATCH("A",'Saisie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résultats'!BI76:BK76))))</f>
      </c>
      <c r="E77" s="38">
        <f>IF(ISBLANK('Liste élèves'!B78),"",IF(OR(COUNTBLANK('Saisie résultats'!M76:R76)&gt;0,COUNTBLANK('Saisie résultats'!AC76)&gt;0,COUNTBLANK('Saisie résultats'!BA76:BC76)&gt;0),"",IF(NOT(AND(ISERROR(MATCH("A",'Saisie résultats'!M76:R76,0)),ISERROR(MATCH("A",'Saisie résultats'!AC76:AC76,0)),ISERROR(MATCH("A",'Saisie résultats'!BA76:BC76,0)))),"A",SUM('Saisie résultats'!M76:R76,'Saisie résultats'!AC76,'Saisie résultats'!BA76:BC76))))</f>
      </c>
      <c r="F77" s="38">
        <f>IF(ISBLANK('Liste élèves'!B78),"",IF(OR(COUNTBLANK('Saisie résultats'!J76:L76)&gt;0,COUNTBLANK('Saisie résultats'!AY76:AZ76)&gt;0,COUNTBLANK('Saisie résultats'!BD76:BH76)&gt;0),"",IF(NOT(AND(ISERROR(MATCH("A",'Saisie résultats'!J76:L76,0)),ISERROR(MATCH("A",'Saisie résultats'!AY76:AZ76,0)),ISERROR(MATCH("A",'Saisie résultats'!BD76:BH76,0)))),"A",SUM('Saisie résultats'!J76:L76,'Saisie résultats'!AY76:AZ76,'Saisie résultats'!BD76:BH76))))</f>
      </c>
      <c r="G77" s="38">
        <f>IF(ISBLANK('Liste élèves'!B78),"",IF(OR(COUNTBLANK('Saisie résultats'!S76:W76)&gt;0,COUNTBLANK('Saisie résultats'!AI76:AK76)&gt;0,COUNTBLANK('Saisie résultats'!AN76:AT76)&gt;0),"",IF(NOT(AND(ISERROR(MATCH("A",'Saisie résultats'!S76:W76,0)),ISERROR(MATCH("A",'Saisie résultats'!AI76:AK76,0)),ISERROR(MATCH("A",'Saisie résultats'!AN76:AT76,0)))),"A",SUM('Saisie résultats'!S76:W76,'Saisie résultats'!AI76:AK76,'Saisie résultats'!AN76:AT76))))</f>
      </c>
      <c r="H77" s="38">
        <f>IF(ISBLANK('Liste élèves'!B78),"",IF(OR(COUNTBLANK('Saisie résultats'!AE76:AH76)&gt;0,COUNTBLANK('Saisie résultats'!AL76:AM76)&gt;0,COUNTBLANK('Saisie résultats'!AV76:AX76)&gt;0),"",IF(NOT(AND(ISERROR(MATCH("A",'Saisie résultats'!AE76:AH76,0)),ISERROR(MATCH("A",'Saisie résultats'!AL76:AM76,0)),ISERROR(MATCH("A",'Saisie résultats'!AV76:AX76,0)))),"A",SUM('Saisie résultats'!AE76:AH76,'Saisie résultats'!AL76:AM76,'Saisie résultats'!AV76:AX76))))</f>
      </c>
      <c r="I77" s="38">
        <f>IF(ISBLANK('Liste élèves'!B78),"",IF(OR(COUNTBLANK('Saisie résultats'!BO76:BS76)&gt;0,COUNTBLANK('Saisie résultats'!BV76:BX76)&gt;0),"",IF(NOT(AND(ISERROR(MATCH("A",'Saisie résultats'!BO76:BS76,0)),ISERROR(MATCH("A",'Saisie résultats'!BV76:BX76,0)))),"A",SUM('Saisie résultats'!BO76:BS76,'Saisie résultats'!BV76:BX76))))</f>
      </c>
      <c r="J77" s="38">
        <f>IF(ISBLANK('Liste élèves'!B78),"",IF(OR(COUNTBLANK('Saisie résultats'!BT76:BU76)&gt;0,COUNTBLANK('Saisie résultats'!BY76:CH76)&gt;0),"",IF(NOT(AND(ISERROR(MATCH("A",'Saisie résultats'!BT76:BU76,0)),ISERROR(MATCH("A",'Saisie résultats'!BY76:CH76,0)))),"A",SUM('Saisie résultats'!BT76:BU76,'Saisie résultats'!BY76:CH76))))</f>
      </c>
      <c r="K77" s="38">
        <f>IF(ISBLANK('Liste élèves'!B78),"",IF(COUNTBLANK('Saisie résultats'!CL76:CR76)&gt;0,"",IF(NOT(AND(ISERROR(MATCH("A",'Saisie résultats'!CL76:CR76,0)))),"A",SUM('Saisie résultats'!CL76:CR76))))</f>
      </c>
      <c r="L77" s="38">
        <f>IF(ISBLANK('Liste élèves'!B78),"",IF(OR(COUNTBLANK('Saisie résultats'!CI76:CK76)&gt;0,COUNTBLANK('Saisie résultats'!CS76:CV76)&gt;0),"",IF(NOT(AND(ISERROR(MATCH("A",'Saisie résultats'!CI76:CK76,0)),ISERROR(MATCH("A",'Saisie résultats'!CS76:CV76,0)))),"A",SUM('Saisie résultats'!CI76:CK76,'Saisie résultats'!CS76:CV76))))</f>
      </c>
      <c r="M77" s="38">
        <f>IF(ISBLANK('Liste élèves'!B78),"",IF(OR(COUNTBLANK('Saisie résultats'!BL76:BN76)&gt;0,COUNTBLANK('Saisie résultats'!CW76:CY76)&gt;0),"",IF(NOT(AND(ISERROR(MATCH("A",'Saisie résultats'!BL76:BN76,0)),ISERROR(MATCH("A",'Saisie résultats'!CW76:CY76,0)))),"A",SUM('Saisie résultats'!BL76:BN76,'Saisie résultats'!CW76:CY76))))</f>
      </c>
      <c r="N77" s="22" t="b">
        <f>AND(NOT(ISBLANK('Liste élèves'!B78)),COUNTA('Saisie résultats'!D76:CY76)&lt;&gt;100)</f>
        <v>0</v>
      </c>
      <c r="O77" s="22">
        <f>COUNTBLANK('Saisie résultats'!D76:CY76)</f>
        <v>100</v>
      </c>
      <c r="P77" s="22" t="b">
        <f t="shared" si="3"/>
        <v>1</v>
      </c>
      <c r="Q77" s="22">
        <f>IF(ISBLANK('Liste élèves'!B78),"",IF(OR(ISTEXT(D77),ISTEXT(E77),ISTEXT(F77),ISTEXT(G77),ISTEXT(H77)),"",SUM(D77:H77)))</f>
      </c>
      <c r="R77" s="22">
        <f>IF(ISBLANK('Liste élèves'!B78),"",IF(OR(ISTEXT(I77),ISTEXT(J77),ISTEXT(K77),ISTEXT(L77),ISTEXT(M77)),"",SUM(I77:M77)))</f>
      </c>
      <c r="AD77" s="39"/>
      <c r="AE77" s="39"/>
      <c r="AF77" s="40"/>
      <c r="AG77" s="40"/>
      <c r="AH77" s="40"/>
      <c r="AI77" s="40"/>
      <c r="AJ77" s="40"/>
      <c r="IS77" s="7"/>
    </row>
    <row r="78" spans="2:253" s="22" customFormat="1" ht="15" customHeight="1">
      <c r="B78" s="36">
        <v>69</v>
      </c>
      <c r="C78" s="37">
        <f>IF(ISBLANK('Liste élèves'!B79),"",('Liste élèves'!B79))</f>
      </c>
      <c r="D78" s="38">
        <f>IF(ISBLANK('Liste élèves'!B79),"",IF(OR(COUNTBLANK('Saisie résultats'!D77:I77)&gt;0,COUNTBLANK('Saisie résultats'!X77:AB77)&gt;0,COUNTBLANK('Saisie résultats'!AD77)&gt;0,COUNTBLANK('Saisie résultats'!BI77:BK77)&gt;0),"",IF(NOT(AND(ISERROR(MATCH("A",'Saisie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résultats'!BI77:BK77))))</f>
      </c>
      <c r="E78" s="38">
        <f>IF(ISBLANK('Liste élèves'!B79),"",IF(OR(COUNTBLANK('Saisie résultats'!M77:R77)&gt;0,COUNTBLANK('Saisie résultats'!AC77)&gt;0,COUNTBLANK('Saisie résultats'!BA77:BC77)&gt;0),"",IF(NOT(AND(ISERROR(MATCH("A",'Saisie résultats'!M77:R77,0)),ISERROR(MATCH("A",'Saisie résultats'!AC77:AC77,0)),ISERROR(MATCH("A",'Saisie résultats'!BA77:BC77,0)))),"A",SUM('Saisie résultats'!M77:R77,'Saisie résultats'!AC77,'Saisie résultats'!BA77:BC77))))</f>
      </c>
      <c r="F78" s="38">
        <f>IF(ISBLANK('Liste élèves'!B79),"",IF(OR(COUNTBLANK('Saisie résultats'!J77:L77)&gt;0,COUNTBLANK('Saisie résultats'!AY77:AZ77)&gt;0,COUNTBLANK('Saisie résultats'!BD77:BH77)&gt;0),"",IF(NOT(AND(ISERROR(MATCH("A",'Saisie résultats'!J77:L77,0)),ISERROR(MATCH("A",'Saisie résultats'!AY77:AZ77,0)),ISERROR(MATCH("A",'Saisie résultats'!BD77:BH77,0)))),"A",SUM('Saisie résultats'!J77:L77,'Saisie résultats'!AY77:AZ77,'Saisie résultats'!BD77:BH77))))</f>
      </c>
      <c r="G78" s="38">
        <f>IF(ISBLANK('Liste élèves'!B79),"",IF(OR(COUNTBLANK('Saisie résultats'!S77:W77)&gt;0,COUNTBLANK('Saisie résultats'!AI77:AK77)&gt;0,COUNTBLANK('Saisie résultats'!AN77:AT77)&gt;0),"",IF(NOT(AND(ISERROR(MATCH("A",'Saisie résultats'!S77:W77,0)),ISERROR(MATCH("A",'Saisie résultats'!AI77:AK77,0)),ISERROR(MATCH("A",'Saisie résultats'!AN77:AT77,0)))),"A",SUM('Saisie résultats'!S77:W77,'Saisie résultats'!AI77:AK77,'Saisie résultats'!AN77:AT77))))</f>
      </c>
      <c r="H78" s="38">
        <f>IF(ISBLANK('Liste élèves'!B79),"",IF(OR(COUNTBLANK('Saisie résultats'!AE77:AH77)&gt;0,COUNTBLANK('Saisie résultats'!AL77:AM77)&gt;0,COUNTBLANK('Saisie résultats'!AV77:AX77)&gt;0),"",IF(NOT(AND(ISERROR(MATCH("A",'Saisie résultats'!AE77:AH77,0)),ISERROR(MATCH("A",'Saisie résultats'!AL77:AM77,0)),ISERROR(MATCH("A",'Saisie résultats'!AV77:AX77,0)))),"A",SUM('Saisie résultats'!AE77:AH77,'Saisie résultats'!AL77:AM77,'Saisie résultats'!AV77:AX77))))</f>
      </c>
      <c r="I78" s="38">
        <f>IF(ISBLANK('Liste élèves'!B79),"",IF(OR(COUNTBLANK('Saisie résultats'!BO77:BS77)&gt;0,COUNTBLANK('Saisie résultats'!BV77:BX77)&gt;0),"",IF(NOT(AND(ISERROR(MATCH("A",'Saisie résultats'!BO77:BS77,0)),ISERROR(MATCH("A",'Saisie résultats'!BV77:BX77,0)))),"A",SUM('Saisie résultats'!BO77:BS77,'Saisie résultats'!BV77:BX77))))</f>
      </c>
      <c r="J78" s="38">
        <f>IF(ISBLANK('Liste élèves'!B79),"",IF(OR(COUNTBLANK('Saisie résultats'!BT77:BU77)&gt;0,COUNTBLANK('Saisie résultats'!BY77:CH77)&gt;0),"",IF(NOT(AND(ISERROR(MATCH("A",'Saisie résultats'!BT77:BU77,0)),ISERROR(MATCH("A",'Saisie résultats'!BY77:CH77,0)))),"A",SUM('Saisie résultats'!BT77:BU77,'Saisie résultats'!BY77:CH77))))</f>
      </c>
      <c r="K78" s="38">
        <f>IF(ISBLANK('Liste élèves'!B79),"",IF(COUNTBLANK('Saisie résultats'!CL77:CR77)&gt;0,"",IF(NOT(AND(ISERROR(MATCH("A",'Saisie résultats'!CL77:CR77,0)))),"A",SUM('Saisie résultats'!CL77:CR77))))</f>
      </c>
      <c r="L78" s="38">
        <f>IF(ISBLANK('Liste élèves'!B79),"",IF(OR(COUNTBLANK('Saisie résultats'!CI77:CK77)&gt;0,COUNTBLANK('Saisie résultats'!CS77:CV77)&gt;0),"",IF(NOT(AND(ISERROR(MATCH("A",'Saisie résultats'!CI77:CK77,0)),ISERROR(MATCH("A",'Saisie résultats'!CS77:CV77,0)))),"A",SUM('Saisie résultats'!CI77:CK77,'Saisie résultats'!CS77:CV77))))</f>
      </c>
      <c r="M78" s="38">
        <f>IF(ISBLANK('Liste élèves'!B79),"",IF(OR(COUNTBLANK('Saisie résultats'!BL77:BN77)&gt;0,COUNTBLANK('Saisie résultats'!CW77:CY77)&gt;0),"",IF(NOT(AND(ISERROR(MATCH("A",'Saisie résultats'!BL77:BN77,0)),ISERROR(MATCH("A",'Saisie résultats'!CW77:CY77,0)))),"A",SUM('Saisie résultats'!BL77:BN77,'Saisie résultats'!CW77:CY77))))</f>
      </c>
      <c r="N78" s="22" t="b">
        <f>AND(NOT(ISBLANK('Liste élèves'!B79)),COUNTA('Saisie résultats'!D77:CY77)&lt;&gt;100)</f>
        <v>0</v>
      </c>
      <c r="O78" s="22">
        <f>COUNTBLANK('Saisie résultats'!D77:CY77)</f>
        <v>100</v>
      </c>
      <c r="P78" s="22" t="b">
        <f t="shared" si="3"/>
        <v>1</v>
      </c>
      <c r="Q78" s="22">
        <f>IF(ISBLANK('Liste élèves'!B79),"",IF(OR(ISTEXT(D78),ISTEXT(E78),ISTEXT(F78),ISTEXT(G78),ISTEXT(H78)),"",SUM(D78:H78)))</f>
      </c>
      <c r="R78" s="22">
        <f>IF(ISBLANK('Liste élèves'!B79),"",IF(OR(ISTEXT(I78),ISTEXT(J78),ISTEXT(K78),ISTEXT(L78),ISTEXT(M78)),"",SUM(I78:M78)))</f>
      </c>
      <c r="AD78" s="39"/>
      <c r="AE78" s="39"/>
      <c r="AF78" s="40"/>
      <c r="AG78" s="40"/>
      <c r="AH78" s="40"/>
      <c r="AI78" s="40"/>
      <c r="AJ78" s="40"/>
      <c r="IS78" s="7"/>
    </row>
    <row r="79" spans="2:253" s="22" customFormat="1" ht="15" customHeight="1">
      <c r="B79" s="36">
        <v>70</v>
      </c>
      <c r="C79" s="37">
        <f>IF(ISBLANK('Liste élèves'!B80),"",('Liste élèves'!B80))</f>
      </c>
      <c r="D79" s="38">
        <f>IF(ISBLANK('Liste élèves'!B80),"",IF(OR(COUNTBLANK('Saisie résultats'!D78:I78)&gt;0,COUNTBLANK('Saisie résultats'!X78:AB78)&gt;0,COUNTBLANK('Saisie résultats'!AD78)&gt;0,COUNTBLANK('Saisie résultats'!BI78:BK78)&gt;0),"",IF(NOT(AND(ISERROR(MATCH("A",'Saisie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résultats'!BI78:BK78))))</f>
      </c>
      <c r="E79" s="38">
        <f>IF(ISBLANK('Liste élèves'!B80),"",IF(OR(COUNTBLANK('Saisie résultats'!M78:R78)&gt;0,COUNTBLANK('Saisie résultats'!AC78)&gt;0,COUNTBLANK('Saisie résultats'!BA78:BC78)&gt;0),"",IF(NOT(AND(ISERROR(MATCH("A",'Saisie résultats'!M78:R78,0)),ISERROR(MATCH("A",'Saisie résultats'!AC78:AC78,0)),ISERROR(MATCH("A",'Saisie résultats'!BA78:BC78,0)))),"A",SUM('Saisie résultats'!M78:R78,'Saisie résultats'!AC78,'Saisie résultats'!BA78:BC78))))</f>
      </c>
      <c r="F79" s="38">
        <f>IF(ISBLANK('Liste élèves'!B80),"",IF(OR(COUNTBLANK('Saisie résultats'!J78:L78)&gt;0,COUNTBLANK('Saisie résultats'!AY78:AZ78)&gt;0,COUNTBLANK('Saisie résultats'!BD78:BH78)&gt;0),"",IF(NOT(AND(ISERROR(MATCH("A",'Saisie résultats'!J78:L78,0)),ISERROR(MATCH("A",'Saisie résultats'!AY78:AZ78,0)),ISERROR(MATCH("A",'Saisie résultats'!BD78:BH78,0)))),"A",SUM('Saisie résultats'!J78:L78,'Saisie résultats'!AY78:AZ78,'Saisie résultats'!BD78:BH78))))</f>
      </c>
      <c r="G79" s="38">
        <f>IF(ISBLANK('Liste élèves'!B80),"",IF(OR(COUNTBLANK('Saisie résultats'!S78:W78)&gt;0,COUNTBLANK('Saisie résultats'!AI78:AK78)&gt;0,COUNTBLANK('Saisie résultats'!AN78:AT78)&gt;0),"",IF(NOT(AND(ISERROR(MATCH("A",'Saisie résultats'!S78:W78,0)),ISERROR(MATCH("A",'Saisie résultats'!AI78:AK78,0)),ISERROR(MATCH("A",'Saisie résultats'!AN78:AT78,0)))),"A",SUM('Saisie résultats'!S78:W78,'Saisie résultats'!AI78:AK78,'Saisie résultats'!AN78:AT78))))</f>
      </c>
      <c r="H79" s="38">
        <f>IF(ISBLANK('Liste élèves'!B80),"",IF(OR(COUNTBLANK('Saisie résultats'!AE78:AH78)&gt;0,COUNTBLANK('Saisie résultats'!AL78:AM78)&gt;0,COUNTBLANK('Saisie résultats'!AV78:AX78)&gt;0),"",IF(NOT(AND(ISERROR(MATCH("A",'Saisie résultats'!AE78:AH78,0)),ISERROR(MATCH("A",'Saisie résultats'!AL78:AM78,0)),ISERROR(MATCH("A",'Saisie résultats'!AV78:AX78,0)))),"A",SUM('Saisie résultats'!AE78:AH78,'Saisie résultats'!AL78:AM78,'Saisie résultats'!AV78:AX78))))</f>
      </c>
      <c r="I79" s="38">
        <f>IF(ISBLANK('Liste élèves'!B80),"",IF(OR(COUNTBLANK('Saisie résultats'!BO78:BS78)&gt;0,COUNTBLANK('Saisie résultats'!BV78:BX78)&gt;0),"",IF(NOT(AND(ISERROR(MATCH("A",'Saisie résultats'!BO78:BS78,0)),ISERROR(MATCH("A",'Saisie résultats'!BV78:BX78,0)))),"A",SUM('Saisie résultats'!BO78:BS78,'Saisie résultats'!BV78:BX78))))</f>
      </c>
      <c r="J79" s="38">
        <f>IF(ISBLANK('Liste élèves'!B80),"",IF(OR(COUNTBLANK('Saisie résultats'!BT78:BU78)&gt;0,COUNTBLANK('Saisie résultats'!BY78:CH78)&gt;0),"",IF(NOT(AND(ISERROR(MATCH("A",'Saisie résultats'!BT78:BU78,0)),ISERROR(MATCH("A",'Saisie résultats'!BY78:CH78,0)))),"A",SUM('Saisie résultats'!BT78:BU78,'Saisie résultats'!BY78:CH78))))</f>
      </c>
      <c r="K79" s="38">
        <f>IF(ISBLANK('Liste élèves'!B80),"",IF(COUNTBLANK('Saisie résultats'!CL78:CR78)&gt;0,"",IF(NOT(AND(ISERROR(MATCH("A",'Saisie résultats'!CL78:CR78,0)))),"A",SUM('Saisie résultats'!CL78:CR78))))</f>
      </c>
      <c r="L79" s="38">
        <f>IF(ISBLANK('Liste élèves'!B80),"",IF(OR(COUNTBLANK('Saisie résultats'!CI78:CK78)&gt;0,COUNTBLANK('Saisie résultats'!CS78:CV78)&gt;0),"",IF(NOT(AND(ISERROR(MATCH("A",'Saisie résultats'!CI78:CK78,0)),ISERROR(MATCH("A",'Saisie résultats'!CS78:CV78,0)))),"A",SUM('Saisie résultats'!CI78:CK78,'Saisie résultats'!CS78:CV78))))</f>
      </c>
      <c r="M79" s="38">
        <f>IF(ISBLANK('Liste élèves'!B80),"",IF(OR(COUNTBLANK('Saisie résultats'!BL78:BN78)&gt;0,COUNTBLANK('Saisie résultats'!CW78:CY78)&gt;0),"",IF(NOT(AND(ISERROR(MATCH("A",'Saisie résultats'!BL78:BN78,0)),ISERROR(MATCH("A",'Saisie résultats'!CW78:CY78,0)))),"A",SUM('Saisie résultats'!BL78:BN78,'Saisie résultats'!CW78:CY78))))</f>
      </c>
      <c r="N79" s="22" t="b">
        <f>AND(NOT(ISBLANK('Liste élèves'!B80)),COUNTA('Saisie résultats'!D78:CY78)&lt;&gt;100)</f>
        <v>0</v>
      </c>
      <c r="O79" s="22">
        <f>COUNTBLANK('Saisie résultats'!D78:CY78)</f>
        <v>100</v>
      </c>
      <c r="P79" s="22" t="b">
        <f t="shared" si="3"/>
        <v>1</v>
      </c>
      <c r="Q79" s="22">
        <f>IF(ISBLANK('Liste élèves'!B80),"",IF(OR(ISTEXT(D79),ISTEXT(E79),ISTEXT(F79),ISTEXT(G79),ISTEXT(H79)),"",SUM(D79:H79)))</f>
      </c>
      <c r="R79" s="22">
        <f>IF(ISBLANK('Liste élèves'!B80),"",IF(OR(ISTEXT(I79),ISTEXT(J79),ISTEXT(K79),ISTEXT(L79),ISTEXT(M79)),"",SUM(I79:M79)))</f>
      </c>
      <c r="AD79" s="39"/>
      <c r="AE79" s="39"/>
      <c r="AF79" s="40"/>
      <c r="AG79" s="40"/>
      <c r="AH79" s="40"/>
      <c r="AI79" s="40"/>
      <c r="AJ79" s="40"/>
      <c r="IS79" s="7"/>
    </row>
    <row r="80" spans="2:253" s="22" customFormat="1" ht="15" customHeight="1">
      <c r="B80" s="36">
        <v>71</v>
      </c>
      <c r="C80" s="37">
        <f>IF(ISBLANK('Liste élèves'!B81),"",('Liste élèves'!B81))</f>
      </c>
      <c r="D80" s="38">
        <f>IF(ISBLANK('Liste élèves'!B81),"",IF(OR(COUNTBLANK('Saisie résultats'!D79:I79)&gt;0,COUNTBLANK('Saisie résultats'!X79:AB79)&gt;0,COUNTBLANK('Saisie résultats'!AD79)&gt;0,COUNTBLANK('Saisie résultats'!BI79:BK79)&gt;0),"",IF(NOT(AND(ISERROR(MATCH("A",'Saisie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résultats'!BI79:BK79))))</f>
      </c>
      <c r="E80" s="38">
        <f>IF(ISBLANK('Liste élèves'!B81),"",IF(OR(COUNTBLANK('Saisie résultats'!M79:R79)&gt;0,COUNTBLANK('Saisie résultats'!AC79)&gt;0,COUNTBLANK('Saisie résultats'!BA79:BC79)&gt;0),"",IF(NOT(AND(ISERROR(MATCH("A",'Saisie résultats'!M79:R79,0)),ISERROR(MATCH("A",'Saisie résultats'!AC79:AC79,0)),ISERROR(MATCH("A",'Saisie résultats'!BA79:BC79,0)))),"A",SUM('Saisie résultats'!M79:R79,'Saisie résultats'!AC79,'Saisie résultats'!BA79:BC79))))</f>
      </c>
      <c r="F80" s="38">
        <f>IF(ISBLANK('Liste élèves'!B81),"",IF(OR(COUNTBLANK('Saisie résultats'!J79:L79)&gt;0,COUNTBLANK('Saisie résultats'!AY79:AZ79)&gt;0,COUNTBLANK('Saisie résultats'!BD79:BH79)&gt;0),"",IF(NOT(AND(ISERROR(MATCH("A",'Saisie résultats'!J79:L79,0)),ISERROR(MATCH("A",'Saisie résultats'!AY79:AZ79,0)),ISERROR(MATCH("A",'Saisie résultats'!BD79:BH79,0)))),"A",SUM('Saisie résultats'!J79:L79,'Saisie résultats'!AY79:AZ79,'Saisie résultats'!BD79:BH79))))</f>
      </c>
      <c r="G80" s="38">
        <f>IF(ISBLANK('Liste élèves'!B81),"",IF(OR(COUNTBLANK('Saisie résultats'!S79:W79)&gt;0,COUNTBLANK('Saisie résultats'!AI79:AK79)&gt;0,COUNTBLANK('Saisie résultats'!AN79:AT79)&gt;0),"",IF(NOT(AND(ISERROR(MATCH("A",'Saisie résultats'!S79:W79,0)),ISERROR(MATCH("A",'Saisie résultats'!AI79:AK79,0)),ISERROR(MATCH("A",'Saisie résultats'!AN79:AT79,0)))),"A",SUM('Saisie résultats'!S79:W79,'Saisie résultats'!AI79:AK79,'Saisie résultats'!AN79:AT79))))</f>
      </c>
      <c r="H80" s="38">
        <f>IF(ISBLANK('Liste élèves'!B81),"",IF(OR(COUNTBLANK('Saisie résultats'!AE79:AH79)&gt;0,COUNTBLANK('Saisie résultats'!AL79:AM79)&gt;0,COUNTBLANK('Saisie résultats'!AV79:AX79)&gt;0),"",IF(NOT(AND(ISERROR(MATCH("A",'Saisie résultats'!AE79:AH79,0)),ISERROR(MATCH("A",'Saisie résultats'!AL79:AM79,0)),ISERROR(MATCH("A",'Saisie résultats'!AV79:AX79,0)))),"A",SUM('Saisie résultats'!AE79:AH79,'Saisie résultats'!AL79:AM79,'Saisie résultats'!AV79:AX79))))</f>
      </c>
      <c r="I80" s="38">
        <f>IF(ISBLANK('Liste élèves'!B81),"",IF(OR(COUNTBLANK('Saisie résultats'!BO79:BS79)&gt;0,COUNTBLANK('Saisie résultats'!BV79:BX79)&gt;0),"",IF(NOT(AND(ISERROR(MATCH("A",'Saisie résultats'!BO79:BS79,0)),ISERROR(MATCH("A",'Saisie résultats'!BV79:BX79,0)))),"A",SUM('Saisie résultats'!BO79:BS79,'Saisie résultats'!BV79:BX79))))</f>
      </c>
      <c r="J80" s="38">
        <f>IF(ISBLANK('Liste élèves'!B81),"",IF(OR(COUNTBLANK('Saisie résultats'!BT79:BU79)&gt;0,COUNTBLANK('Saisie résultats'!BY79:CH79)&gt;0),"",IF(NOT(AND(ISERROR(MATCH("A",'Saisie résultats'!BT79:BU79,0)),ISERROR(MATCH("A",'Saisie résultats'!BY79:CH79,0)))),"A",SUM('Saisie résultats'!BT79:BU79,'Saisie résultats'!BY79:CH79))))</f>
      </c>
      <c r="K80" s="38">
        <f>IF(ISBLANK('Liste élèves'!B81),"",IF(COUNTBLANK('Saisie résultats'!CL79:CR79)&gt;0,"",IF(NOT(AND(ISERROR(MATCH("A",'Saisie résultats'!CL79:CR79,0)))),"A",SUM('Saisie résultats'!CL79:CR79))))</f>
      </c>
      <c r="L80" s="38">
        <f>IF(ISBLANK('Liste élèves'!B81),"",IF(OR(COUNTBLANK('Saisie résultats'!CI79:CK79)&gt;0,COUNTBLANK('Saisie résultats'!CS79:CV79)&gt;0),"",IF(NOT(AND(ISERROR(MATCH("A",'Saisie résultats'!CI79:CK79,0)),ISERROR(MATCH("A",'Saisie résultats'!CS79:CV79,0)))),"A",SUM('Saisie résultats'!CI79:CK79,'Saisie résultats'!CS79:CV79))))</f>
      </c>
      <c r="M80" s="38">
        <f>IF(ISBLANK('Liste élèves'!B81),"",IF(OR(COUNTBLANK('Saisie résultats'!BL79:BN79)&gt;0,COUNTBLANK('Saisie résultats'!CW79:CY79)&gt;0),"",IF(NOT(AND(ISERROR(MATCH("A",'Saisie résultats'!BL79:BN79,0)),ISERROR(MATCH("A",'Saisie résultats'!CW79:CY79,0)))),"A",SUM('Saisie résultats'!BL79:BN79,'Saisie résultats'!CW79:CY79))))</f>
      </c>
      <c r="N80" s="22" t="b">
        <f>AND(NOT(ISBLANK('Liste élèves'!B81)),COUNTA('Saisie résultats'!D79:CY79)&lt;&gt;100)</f>
        <v>0</v>
      </c>
      <c r="O80" s="22">
        <f>COUNTBLANK('Saisie résultats'!D79:CY79)</f>
        <v>100</v>
      </c>
      <c r="P80" s="22" t="b">
        <f t="shared" si="3"/>
        <v>1</v>
      </c>
      <c r="Q80" s="22">
        <f>IF(ISBLANK('Liste élèves'!B81),"",IF(OR(ISTEXT(D80),ISTEXT(E80),ISTEXT(F80),ISTEXT(G80),ISTEXT(H80)),"",SUM(D80:H80)))</f>
      </c>
      <c r="R80" s="22">
        <f>IF(ISBLANK('Liste élèves'!B81),"",IF(OR(ISTEXT(I80),ISTEXT(J80),ISTEXT(K80),ISTEXT(L80),ISTEXT(M80)),"",SUM(I80:M80)))</f>
      </c>
      <c r="AD80" s="39"/>
      <c r="AE80" s="39"/>
      <c r="AF80" s="40"/>
      <c r="AG80" s="40"/>
      <c r="AH80" s="40"/>
      <c r="AI80" s="40"/>
      <c r="AJ80" s="40"/>
      <c r="IS80" s="7"/>
    </row>
    <row r="81" spans="2:253" s="22" customFormat="1" ht="15" customHeight="1">
      <c r="B81" s="36">
        <v>72</v>
      </c>
      <c r="C81" s="37">
        <f>IF(ISBLANK('Liste élèves'!B82),"",('Liste élèves'!B82))</f>
      </c>
      <c r="D81" s="38">
        <f>IF(ISBLANK('Liste élèves'!B82),"",IF(OR(COUNTBLANK('Saisie résultats'!D80:I80)&gt;0,COUNTBLANK('Saisie résultats'!X80:AB80)&gt;0,COUNTBLANK('Saisie résultats'!AD80)&gt;0,COUNTBLANK('Saisie résultats'!BI80:BK80)&gt;0),"",IF(NOT(AND(ISERROR(MATCH("A",'Saisie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résultats'!BI80:BK80))))</f>
      </c>
      <c r="E81" s="38">
        <f>IF(ISBLANK('Liste élèves'!B82),"",IF(OR(COUNTBLANK('Saisie résultats'!M80:R80)&gt;0,COUNTBLANK('Saisie résultats'!AC80)&gt;0,COUNTBLANK('Saisie résultats'!BA80:BC80)&gt;0),"",IF(NOT(AND(ISERROR(MATCH("A",'Saisie résultats'!M80:R80,0)),ISERROR(MATCH("A",'Saisie résultats'!AC80:AC80,0)),ISERROR(MATCH("A",'Saisie résultats'!BA80:BC80,0)))),"A",SUM('Saisie résultats'!M80:R80,'Saisie résultats'!AC80,'Saisie résultats'!BA80:BC80))))</f>
      </c>
      <c r="F81" s="38">
        <f>IF(ISBLANK('Liste élèves'!B82),"",IF(OR(COUNTBLANK('Saisie résultats'!J80:L80)&gt;0,COUNTBLANK('Saisie résultats'!AY80:AZ80)&gt;0,COUNTBLANK('Saisie résultats'!BD80:BH80)&gt;0),"",IF(NOT(AND(ISERROR(MATCH("A",'Saisie résultats'!J80:L80,0)),ISERROR(MATCH("A",'Saisie résultats'!AY80:AZ80,0)),ISERROR(MATCH("A",'Saisie résultats'!BD80:BH80,0)))),"A",SUM('Saisie résultats'!J80:L80,'Saisie résultats'!AY80:AZ80,'Saisie résultats'!BD80:BH80))))</f>
      </c>
      <c r="G81" s="38">
        <f>IF(ISBLANK('Liste élèves'!B82),"",IF(OR(COUNTBLANK('Saisie résultats'!S80:W80)&gt;0,COUNTBLANK('Saisie résultats'!AI80:AK80)&gt;0,COUNTBLANK('Saisie résultats'!AN80:AT80)&gt;0),"",IF(NOT(AND(ISERROR(MATCH("A",'Saisie résultats'!S80:W80,0)),ISERROR(MATCH("A",'Saisie résultats'!AI80:AK80,0)),ISERROR(MATCH("A",'Saisie résultats'!AN80:AT80,0)))),"A",SUM('Saisie résultats'!S80:W80,'Saisie résultats'!AI80:AK80,'Saisie résultats'!AN80:AT80))))</f>
      </c>
      <c r="H81" s="38">
        <f>IF(ISBLANK('Liste élèves'!B82),"",IF(OR(COUNTBLANK('Saisie résultats'!AE80:AH80)&gt;0,COUNTBLANK('Saisie résultats'!AL80:AM80)&gt;0,COUNTBLANK('Saisie résultats'!AV80:AX80)&gt;0),"",IF(NOT(AND(ISERROR(MATCH("A",'Saisie résultats'!AE80:AH80,0)),ISERROR(MATCH("A",'Saisie résultats'!AL80:AM80,0)),ISERROR(MATCH("A",'Saisie résultats'!AV80:AX80,0)))),"A",SUM('Saisie résultats'!AE80:AH80,'Saisie résultats'!AL80:AM80,'Saisie résultats'!AV80:AX80))))</f>
      </c>
      <c r="I81" s="38">
        <f>IF(ISBLANK('Liste élèves'!B82),"",IF(OR(COUNTBLANK('Saisie résultats'!BO80:BS80)&gt;0,COUNTBLANK('Saisie résultats'!BV80:BX80)&gt;0),"",IF(NOT(AND(ISERROR(MATCH("A",'Saisie résultats'!BO80:BS80,0)),ISERROR(MATCH("A",'Saisie résultats'!BV80:BX80,0)))),"A",SUM('Saisie résultats'!BO80:BS80,'Saisie résultats'!BV80:BX80))))</f>
      </c>
      <c r="J81" s="38">
        <f>IF(ISBLANK('Liste élèves'!B82),"",IF(OR(COUNTBLANK('Saisie résultats'!BT80:BU80)&gt;0,COUNTBLANK('Saisie résultats'!BY80:CH80)&gt;0),"",IF(NOT(AND(ISERROR(MATCH("A",'Saisie résultats'!BT80:BU80,0)),ISERROR(MATCH("A",'Saisie résultats'!BY80:CH80,0)))),"A",SUM('Saisie résultats'!BT80:BU80,'Saisie résultats'!BY80:CH80))))</f>
      </c>
      <c r="K81" s="38">
        <f>IF(ISBLANK('Liste élèves'!B82),"",IF(COUNTBLANK('Saisie résultats'!CL80:CR80)&gt;0,"",IF(NOT(AND(ISERROR(MATCH("A",'Saisie résultats'!CL80:CR80,0)))),"A",SUM('Saisie résultats'!CL80:CR80))))</f>
      </c>
      <c r="L81" s="38">
        <f>IF(ISBLANK('Liste élèves'!B82),"",IF(OR(COUNTBLANK('Saisie résultats'!CI80:CK80)&gt;0,COUNTBLANK('Saisie résultats'!CS80:CV80)&gt;0),"",IF(NOT(AND(ISERROR(MATCH("A",'Saisie résultats'!CI80:CK80,0)),ISERROR(MATCH("A",'Saisie résultats'!CS80:CV80,0)))),"A",SUM('Saisie résultats'!CI80:CK80,'Saisie résultats'!CS80:CV80))))</f>
      </c>
      <c r="M81" s="38">
        <f>IF(ISBLANK('Liste élèves'!B82),"",IF(OR(COUNTBLANK('Saisie résultats'!BL80:BN80)&gt;0,COUNTBLANK('Saisie résultats'!CW80:CY80)&gt;0),"",IF(NOT(AND(ISERROR(MATCH("A",'Saisie résultats'!BL80:BN80,0)),ISERROR(MATCH("A",'Saisie résultats'!CW80:CY80,0)))),"A",SUM('Saisie résultats'!BL80:BN80,'Saisie résultats'!CW80:CY80))))</f>
      </c>
      <c r="N81" s="22" t="b">
        <f>AND(NOT(ISBLANK('Liste élèves'!B82)),COUNTA('Saisie résultats'!D80:CY80)&lt;&gt;100)</f>
        <v>0</v>
      </c>
      <c r="O81" s="22">
        <f>COUNTBLANK('Saisie résultats'!D80:CY80)</f>
        <v>100</v>
      </c>
      <c r="P81" s="22" t="b">
        <f t="shared" si="3"/>
        <v>1</v>
      </c>
      <c r="Q81" s="22">
        <f>IF(ISBLANK('Liste élèves'!B82),"",IF(OR(ISTEXT(D81),ISTEXT(E81),ISTEXT(F81),ISTEXT(G81),ISTEXT(H81)),"",SUM(D81:H81)))</f>
      </c>
      <c r="R81" s="22">
        <f>IF(ISBLANK('Liste élèves'!B82),"",IF(OR(ISTEXT(I81),ISTEXT(J81),ISTEXT(K81),ISTEXT(L81),ISTEXT(M81)),"",SUM(I81:M81)))</f>
      </c>
      <c r="AD81" s="39"/>
      <c r="AE81" s="39"/>
      <c r="AF81" s="40"/>
      <c r="AG81" s="40"/>
      <c r="AH81" s="40"/>
      <c r="AI81" s="40"/>
      <c r="AJ81" s="40"/>
      <c r="IS81" s="7"/>
    </row>
    <row r="82" spans="2:253" s="22" customFormat="1" ht="15" customHeight="1">
      <c r="B82" s="36">
        <v>73</v>
      </c>
      <c r="C82" s="37">
        <f>IF(ISBLANK('Liste élèves'!B83),"",('Liste élèves'!B83))</f>
      </c>
      <c r="D82" s="38">
        <f>IF(ISBLANK('Liste élèves'!B83),"",IF(OR(COUNTBLANK('Saisie résultats'!D81:I81)&gt;0,COUNTBLANK('Saisie résultats'!X81:AB81)&gt;0,COUNTBLANK('Saisie résultats'!AD81)&gt;0,COUNTBLANK('Saisie résultats'!BI81:BK81)&gt;0),"",IF(NOT(AND(ISERROR(MATCH("A",'Saisie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résultats'!BI81:BK81))))</f>
      </c>
      <c r="E82" s="38">
        <f>IF(ISBLANK('Liste élèves'!B83),"",IF(OR(COUNTBLANK('Saisie résultats'!M81:R81)&gt;0,COUNTBLANK('Saisie résultats'!AC81)&gt;0,COUNTBLANK('Saisie résultats'!BA81:BC81)&gt;0),"",IF(NOT(AND(ISERROR(MATCH("A",'Saisie résultats'!M81:R81,0)),ISERROR(MATCH("A",'Saisie résultats'!AC81:AC81,0)),ISERROR(MATCH("A",'Saisie résultats'!BA81:BC81,0)))),"A",SUM('Saisie résultats'!M81:R81,'Saisie résultats'!AC81,'Saisie résultats'!BA81:BC81))))</f>
      </c>
      <c r="F82" s="38">
        <f>IF(ISBLANK('Liste élèves'!B83),"",IF(OR(COUNTBLANK('Saisie résultats'!J81:L81)&gt;0,COUNTBLANK('Saisie résultats'!AY81:AZ81)&gt;0,COUNTBLANK('Saisie résultats'!BD81:BH81)&gt;0),"",IF(NOT(AND(ISERROR(MATCH("A",'Saisie résultats'!J81:L81,0)),ISERROR(MATCH("A",'Saisie résultats'!AY81:AZ81,0)),ISERROR(MATCH("A",'Saisie résultats'!BD81:BH81,0)))),"A",SUM('Saisie résultats'!J81:L81,'Saisie résultats'!AY81:AZ81,'Saisie résultats'!BD81:BH81))))</f>
      </c>
      <c r="G82" s="38">
        <f>IF(ISBLANK('Liste élèves'!B83),"",IF(OR(COUNTBLANK('Saisie résultats'!S81:W81)&gt;0,COUNTBLANK('Saisie résultats'!AI81:AK81)&gt;0,COUNTBLANK('Saisie résultats'!AN81:AT81)&gt;0),"",IF(NOT(AND(ISERROR(MATCH("A",'Saisie résultats'!S81:W81,0)),ISERROR(MATCH("A",'Saisie résultats'!AI81:AK81,0)),ISERROR(MATCH("A",'Saisie résultats'!AN81:AT81,0)))),"A",SUM('Saisie résultats'!S81:W81,'Saisie résultats'!AI81:AK81,'Saisie résultats'!AN81:AT81))))</f>
      </c>
      <c r="H82" s="38">
        <f>IF(ISBLANK('Liste élèves'!B83),"",IF(OR(COUNTBLANK('Saisie résultats'!AE81:AH81)&gt;0,COUNTBLANK('Saisie résultats'!AL81:AM81)&gt;0,COUNTBLANK('Saisie résultats'!AV81:AX81)&gt;0),"",IF(NOT(AND(ISERROR(MATCH("A",'Saisie résultats'!AE81:AH81,0)),ISERROR(MATCH("A",'Saisie résultats'!AL81:AM81,0)),ISERROR(MATCH("A",'Saisie résultats'!AV81:AX81,0)))),"A",SUM('Saisie résultats'!AE81:AH81,'Saisie résultats'!AL81:AM81,'Saisie résultats'!AV81:AX81))))</f>
      </c>
      <c r="I82" s="38">
        <f>IF(ISBLANK('Liste élèves'!B83),"",IF(OR(COUNTBLANK('Saisie résultats'!BO81:BS81)&gt;0,COUNTBLANK('Saisie résultats'!BV81:BX81)&gt;0),"",IF(NOT(AND(ISERROR(MATCH("A",'Saisie résultats'!BO81:BS81,0)),ISERROR(MATCH("A",'Saisie résultats'!BV81:BX81,0)))),"A",SUM('Saisie résultats'!BO81:BS81,'Saisie résultats'!BV81:BX81))))</f>
      </c>
      <c r="J82" s="38">
        <f>IF(ISBLANK('Liste élèves'!B83),"",IF(OR(COUNTBLANK('Saisie résultats'!BT81:BU81)&gt;0,COUNTBLANK('Saisie résultats'!BY81:CH81)&gt;0),"",IF(NOT(AND(ISERROR(MATCH("A",'Saisie résultats'!BT81:BU81,0)),ISERROR(MATCH("A",'Saisie résultats'!BY81:CH81,0)))),"A",SUM('Saisie résultats'!BT81:BU81,'Saisie résultats'!BY81:CH81))))</f>
      </c>
      <c r="K82" s="38">
        <f>IF(ISBLANK('Liste élèves'!B83),"",IF(COUNTBLANK('Saisie résultats'!CL81:CR81)&gt;0,"",IF(NOT(AND(ISERROR(MATCH("A",'Saisie résultats'!CL81:CR81,0)))),"A",SUM('Saisie résultats'!CL81:CR81))))</f>
      </c>
      <c r="L82" s="38">
        <f>IF(ISBLANK('Liste élèves'!B83),"",IF(OR(COUNTBLANK('Saisie résultats'!CI81:CK81)&gt;0,COUNTBLANK('Saisie résultats'!CS81:CV81)&gt;0),"",IF(NOT(AND(ISERROR(MATCH("A",'Saisie résultats'!CI81:CK81,0)),ISERROR(MATCH("A",'Saisie résultats'!CS81:CV81,0)))),"A",SUM('Saisie résultats'!CI81:CK81,'Saisie résultats'!CS81:CV81))))</f>
      </c>
      <c r="M82" s="38">
        <f>IF(ISBLANK('Liste élèves'!B83),"",IF(OR(COUNTBLANK('Saisie résultats'!BL81:BN81)&gt;0,COUNTBLANK('Saisie résultats'!CW81:CY81)&gt;0),"",IF(NOT(AND(ISERROR(MATCH("A",'Saisie résultats'!BL81:BN81,0)),ISERROR(MATCH("A",'Saisie résultats'!CW81:CY81,0)))),"A",SUM('Saisie résultats'!BL81:BN81,'Saisie résultats'!CW81:CY81))))</f>
      </c>
      <c r="N82" s="22" t="b">
        <f>AND(NOT(ISBLANK('Liste élèves'!B83)),COUNTA('Saisie résultats'!D81:CY81)&lt;&gt;100)</f>
        <v>0</v>
      </c>
      <c r="O82" s="22">
        <f>COUNTBLANK('Saisie résultats'!D81:CY81)</f>
        <v>100</v>
      </c>
      <c r="P82" s="22" t="b">
        <f t="shared" si="3"/>
        <v>1</v>
      </c>
      <c r="Q82" s="22">
        <f>IF(ISBLANK('Liste élèves'!B83),"",IF(OR(ISTEXT(D82),ISTEXT(E82),ISTEXT(F82),ISTEXT(G82),ISTEXT(H82)),"",SUM(D82:H82)))</f>
      </c>
      <c r="R82" s="22">
        <f>IF(ISBLANK('Liste élèves'!B83),"",IF(OR(ISTEXT(I82),ISTEXT(J82),ISTEXT(K82),ISTEXT(L82),ISTEXT(M82)),"",SUM(I82:M82)))</f>
      </c>
      <c r="AD82" s="39"/>
      <c r="AE82" s="39"/>
      <c r="AF82" s="40"/>
      <c r="AG82" s="40"/>
      <c r="AH82" s="40"/>
      <c r="AI82" s="40"/>
      <c r="AJ82" s="40"/>
      <c r="IS82" s="7"/>
    </row>
    <row r="83" spans="2:253" s="22" customFormat="1" ht="15" customHeight="1">
      <c r="B83" s="36">
        <v>74</v>
      </c>
      <c r="C83" s="37">
        <f>IF(ISBLANK('Liste élèves'!B84),"",('Liste élèves'!B84))</f>
      </c>
      <c r="D83" s="38">
        <f>IF(ISBLANK('Liste élèves'!B84),"",IF(OR(COUNTBLANK('Saisie résultats'!D82:I82)&gt;0,COUNTBLANK('Saisie résultats'!X82:AB82)&gt;0,COUNTBLANK('Saisie résultats'!AD82)&gt;0,COUNTBLANK('Saisie résultats'!BI82:BK82)&gt;0),"",IF(NOT(AND(ISERROR(MATCH("A",'Saisie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résultats'!BI82:BK82))))</f>
      </c>
      <c r="E83" s="38">
        <f>IF(ISBLANK('Liste élèves'!B84),"",IF(OR(COUNTBLANK('Saisie résultats'!M82:R82)&gt;0,COUNTBLANK('Saisie résultats'!AC82)&gt;0,COUNTBLANK('Saisie résultats'!BA82:BC82)&gt;0),"",IF(NOT(AND(ISERROR(MATCH("A",'Saisie résultats'!M82:R82,0)),ISERROR(MATCH("A",'Saisie résultats'!AC82:AC82,0)),ISERROR(MATCH("A",'Saisie résultats'!BA82:BC82,0)))),"A",SUM('Saisie résultats'!M82:R82,'Saisie résultats'!AC82,'Saisie résultats'!BA82:BC82))))</f>
      </c>
      <c r="F83" s="38">
        <f>IF(ISBLANK('Liste élèves'!B84),"",IF(OR(COUNTBLANK('Saisie résultats'!J82:L82)&gt;0,COUNTBLANK('Saisie résultats'!AY82:AZ82)&gt;0,COUNTBLANK('Saisie résultats'!BD82:BH82)&gt;0),"",IF(NOT(AND(ISERROR(MATCH("A",'Saisie résultats'!J82:L82,0)),ISERROR(MATCH("A",'Saisie résultats'!AY82:AZ82,0)),ISERROR(MATCH("A",'Saisie résultats'!BD82:BH82,0)))),"A",SUM('Saisie résultats'!J82:L82,'Saisie résultats'!AY82:AZ82,'Saisie résultats'!BD82:BH82))))</f>
      </c>
      <c r="G83" s="38">
        <f>IF(ISBLANK('Liste élèves'!B84),"",IF(OR(COUNTBLANK('Saisie résultats'!S82:W82)&gt;0,COUNTBLANK('Saisie résultats'!AI82:AK82)&gt;0,COUNTBLANK('Saisie résultats'!AN82:AT82)&gt;0),"",IF(NOT(AND(ISERROR(MATCH("A",'Saisie résultats'!S82:W82,0)),ISERROR(MATCH("A",'Saisie résultats'!AI82:AK82,0)),ISERROR(MATCH("A",'Saisie résultats'!AN82:AT82,0)))),"A",SUM('Saisie résultats'!S82:W82,'Saisie résultats'!AI82:AK82,'Saisie résultats'!AN82:AT82))))</f>
      </c>
      <c r="H83" s="38">
        <f>IF(ISBLANK('Liste élèves'!B84),"",IF(OR(COUNTBLANK('Saisie résultats'!AE82:AH82)&gt;0,COUNTBLANK('Saisie résultats'!AL82:AM82)&gt;0,COUNTBLANK('Saisie résultats'!AV82:AX82)&gt;0),"",IF(NOT(AND(ISERROR(MATCH("A",'Saisie résultats'!AE82:AH82,0)),ISERROR(MATCH("A",'Saisie résultats'!AL82:AM82,0)),ISERROR(MATCH("A",'Saisie résultats'!AV82:AX82,0)))),"A",SUM('Saisie résultats'!AE82:AH82,'Saisie résultats'!AL82:AM82,'Saisie résultats'!AV82:AX82))))</f>
      </c>
      <c r="I83" s="38">
        <f>IF(ISBLANK('Liste élèves'!B84),"",IF(OR(COUNTBLANK('Saisie résultats'!BO82:BS82)&gt;0,COUNTBLANK('Saisie résultats'!BV82:BX82)&gt;0),"",IF(NOT(AND(ISERROR(MATCH("A",'Saisie résultats'!BO82:BS82,0)),ISERROR(MATCH("A",'Saisie résultats'!BV82:BX82,0)))),"A",SUM('Saisie résultats'!BO82:BS82,'Saisie résultats'!BV82:BX82))))</f>
      </c>
      <c r="J83" s="38">
        <f>IF(ISBLANK('Liste élèves'!B84),"",IF(OR(COUNTBLANK('Saisie résultats'!BT82:BU82)&gt;0,COUNTBLANK('Saisie résultats'!BY82:CH82)&gt;0),"",IF(NOT(AND(ISERROR(MATCH("A",'Saisie résultats'!BT82:BU82,0)),ISERROR(MATCH("A",'Saisie résultats'!BY82:CH82,0)))),"A",SUM('Saisie résultats'!BT82:BU82,'Saisie résultats'!BY82:CH82))))</f>
      </c>
      <c r="K83" s="38">
        <f>IF(ISBLANK('Liste élèves'!B84),"",IF(COUNTBLANK('Saisie résultats'!CL82:CR82)&gt;0,"",IF(NOT(AND(ISERROR(MATCH("A",'Saisie résultats'!CL82:CR82,0)))),"A",SUM('Saisie résultats'!CL82:CR82))))</f>
      </c>
      <c r="L83" s="38">
        <f>IF(ISBLANK('Liste élèves'!B84),"",IF(OR(COUNTBLANK('Saisie résultats'!CI82:CK82)&gt;0,COUNTBLANK('Saisie résultats'!CS82:CV82)&gt;0),"",IF(NOT(AND(ISERROR(MATCH("A",'Saisie résultats'!CI82:CK82,0)),ISERROR(MATCH("A",'Saisie résultats'!CS82:CV82,0)))),"A",SUM('Saisie résultats'!CI82:CK82,'Saisie résultats'!CS82:CV82))))</f>
      </c>
      <c r="M83" s="38">
        <f>IF(ISBLANK('Liste élèves'!B84),"",IF(OR(COUNTBLANK('Saisie résultats'!BL82:BN82)&gt;0,COUNTBLANK('Saisie résultats'!CW82:CY82)&gt;0),"",IF(NOT(AND(ISERROR(MATCH("A",'Saisie résultats'!BL82:BN82,0)),ISERROR(MATCH("A",'Saisie résultats'!CW82:CY82,0)))),"A",SUM('Saisie résultats'!BL82:BN82,'Saisie résultats'!CW82:CY82))))</f>
      </c>
      <c r="N83" s="22" t="b">
        <f>AND(NOT(ISBLANK('Liste élèves'!B84)),COUNTA('Saisie résultats'!D82:CY82)&lt;&gt;100)</f>
        <v>0</v>
      </c>
      <c r="O83" s="22">
        <f>COUNTBLANK('Saisie résultats'!D82:CY82)</f>
        <v>100</v>
      </c>
      <c r="P83" s="22" t="b">
        <f t="shared" si="3"/>
        <v>1</v>
      </c>
      <c r="Q83" s="22">
        <f>IF(ISBLANK('Liste élèves'!B84),"",IF(OR(ISTEXT(D83),ISTEXT(E83),ISTEXT(F83),ISTEXT(G83),ISTEXT(H83)),"",SUM(D83:H83)))</f>
      </c>
      <c r="R83" s="22">
        <f>IF(ISBLANK('Liste élèves'!B84),"",IF(OR(ISTEXT(I83),ISTEXT(J83),ISTEXT(K83),ISTEXT(L83),ISTEXT(M83)),"",SUM(I83:M83)))</f>
      </c>
      <c r="AD83" s="39"/>
      <c r="AE83" s="39"/>
      <c r="AF83" s="40"/>
      <c r="AG83" s="40"/>
      <c r="AH83" s="40"/>
      <c r="AI83" s="40"/>
      <c r="AJ83" s="40"/>
      <c r="IS83" s="7"/>
    </row>
    <row r="84" spans="2:253" s="22" customFormat="1" ht="15" customHeight="1">
      <c r="B84" s="36">
        <v>75</v>
      </c>
      <c r="C84" s="37">
        <f>IF(ISBLANK('Liste élèves'!B85),"",('Liste élèves'!B85))</f>
      </c>
      <c r="D84" s="38">
        <f>IF(ISBLANK('Liste élèves'!B85),"",IF(OR(COUNTBLANK('Saisie résultats'!D83:I83)&gt;0,COUNTBLANK('Saisie résultats'!X83:AB83)&gt;0,COUNTBLANK('Saisie résultats'!AD83)&gt;0,COUNTBLANK('Saisie résultats'!BI83:BK83)&gt;0),"",IF(NOT(AND(ISERROR(MATCH("A",'Saisie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résultats'!BI83:BK83))))</f>
      </c>
      <c r="E84" s="38">
        <f>IF(ISBLANK('Liste élèves'!B85),"",IF(OR(COUNTBLANK('Saisie résultats'!M83:R83)&gt;0,COUNTBLANK('Saisie résultats'!AC83)&gt;0,COUNTBLANK('Saisie résultats'!BA83:BC83)&gt;0),"",IF(NOT(AND(ISERROR(MATCH("A",'Saisie résultats'!M83:R83,0)),ISERROR(MATCH("A",'Saisie résultats'!AC83:AC83,0)),ISERROR(MATCH("A",'Saisie résultats'!BA83:BC83,0)))),"A",SUM('Saisie résultats'!M83:R83,'Saisie résultats'!AC83,'Saisie résultats'!BA83:BC83))))</f>
      </c>
      <c r="F84" s="38">
        <f>IF(ISBLANK('Liste élèves'!B85),"",IF(OR(COUNTBLANK('Saisie résultats'!J83:L83)&gt;0,COUNTBLANK('Saisie résultats'!AY83:AZ83)&gt;0,COUNTBLANK('Saisie résultats'!BD83:BH83)&gt;0),"",IF(NOT(AND(ISERROR(MATCH("A",'Saisie résultats'!J83:L83,0)),ISERROR(MATCH("A",'Saisie résultats'!AY83:AZ83,0)),ISERROR(MATCH("A",'Saisie résultats'!BD83:BH83,0)))),"A",SUM('Saisie résultats'!J83:L83,'Saisie résultats'!AY83:AZ83,'Saisie résultats'!BD83:BH83))))</f>
      </c>
      <c r="G84" s="38">
        <f>IF(ISBLANK('Liste élèves'!B85),"",IF(OR(COUNTBLANK('Saisie résultats'!S83:W83)&gt;0,COUNTBLANK('Saisie résultats'!AI83:AK83)&gt;0,COUNTBLANK('Saisie résultats'!AN83:AT83)&gt;0),"",IF(NOT(AND(ISERROR(MATCH("A",'Saisie résultats'!S83:W83,0)),ISERROR(MATCH("A",'Saisie résultats'!AI83:AK83,0)),ISERROR(MATCH("A",'Saisie résultats'!AN83:AT83,0)))),"A",SUM('Saisie résultats'!S83:W83,'Saisie résultats'!AI83:AK83,'Saisie résultats'!AN83:AT83))))</f>
      </c>
      <c r="H84" s="38">
        <f>IF(ISBLANK('Liste élèves'!B85),"",IF(OR(COUNTBLANK('Saisie résultats'!AE83:AH83)&gt;0,COUNTBLANK('Saisie résultats'!AL83:AM83)&gt;0,COUNTBLANK('Saisie résultats'!AV83:AX83)&gt;0),"",IF(NOT(AND(ISERROR(MATCH("A",'Saisie résultats'!AE83:AH83,0)),ISERROR(MATCH("A",'Saisie résultats'!AL83:AM83,0)),ISERROR(MATCH("A",'Saisie résultats'!AV83:AX83,0)))),"A",SUM('Saisie résultats'!AE83:AH83,'Saisie résultats'!AL83:AM83,'Saisie résultats'!AV83:AX83))))</f>
      </c>
      <c r="I84" s="38">
        <f>IF(ISBLANK('Liste élèves'!B85),"",IF(OR(COUNTBLANK('Saisie résultats'!BO83:BS83)&gt;0,COUNTBLANK('Saisie résultats'!BV83:BX83)&gt;0),"",IF(NOT(AND(ISERROR(MATCH("A",'Saisie résultats'!BO83:BS83,0)),ISERROR(MATCH("A",'Saisie résultats'!BV83:BX83,0)))),"A",SUM('Saisie résultats'!BO83:BS83,'Saisie résultats'!BV83:BX83))))</f>
      </c>
      <c r="J84" s="38">
        <f>IF(ISBLANK('Liste élèves'!B85),"",IF(OR(COUNTBLANK('Saisie résultats'!BT83:BU83)&gt;0,COUNTBLANK('Saisie résultats'!BY83:CH83)&gt;0),"",IF(NOT(AND(ISERROR(MATCH("A",'Saisie résultats'!BT83:BU83,0)),ISERROR(MATCH("A",'Saisie résultats'!BY83:CH83,0)))),"A",SUM('Saisie résultats'!BT83:BU83,'Saisie résultats'!BY83:CH83))))</f>
      </c>
      <c r="K84" s="38">
        <f>IF(ISBLANK('Liste élèves'!B85),"",IF(COUNTBLANK('Saisie résultats'!CL83:CR83)&gt;0,"",IF(NOT(AND(ISERROR(MATCH("A",'Saisie résultats'!CL83:CR83,0)))),"A",SUM('Saisie résultats'!CL83:CR83))))</f>
      </c>
      <c r="L84" s="38">
        <f>IF(ISBLANK('Liste élèves'!B85),"",IF(OR(COUNTBLANK('Saisie résultats'!CI83:CK83)&gt;0,COUNTBLANK('Saisie résultats'!CS83:CV83)&gt;0),"",IF(NOT(AND(ISERROR(MATCH("A",'Saisie résultats'!CI83:CK83,0)),ISERROR(MATCH("A",'Saisie résultats'!CS83:CV83,0)))),"A",SUM('Saisie résultats'!CI83:CK83,'Saisie résultats'!CS83:CV83))))</f>
      </c>
      <c r="M84" s="38">
        <f>IF(ISBLANK('Liste élèves'!B85),"",IF(OR(COUNTBLANK('Saisie résultats'!BL83:BN83)&gt;0,COUNTBLANK('Saisie résultats'!CW83:CY83)&gt;0),"",IF(NOT(AND(ISERROR(MATCH("A",'Saisie résultats'!BL83:BN83,0)),ISERROR(MATCH("A",'Saisie résultats'!CW83:CY83,0)))),"A",SUM('Saisie résultats'!BL83:BN83,'Saisie résultats'!CW83:CY83))))</f>
      </c>
      <c r="N84" s="22" t="b">
        <f>AND(NOT(ISBLANK('Liste élèves'!B85)),COUNTA('Saisie résultats'!D83:CY83)&lt;&gt;100)</f>
        <v>0</v>
      </c>
      <c r="O84" s="22">
        <f>COUNTBLANK('Saisie résultats'!D83:CY83)</f>
        <v>100</v>
      </c>
      <c r="P84" s="22" t="b">
        <f t="shared" si="3"/>
        <v>1</v>
      </c>
      <c r="Q84" s="22">
        <f>IF(ISBLANK('Liste élèves'!B85),"",IF(OR(ISTEXT(D84),ISTEXT(E84),ISTEXT(F84),ISTEXT(G84),ISTEXT(H84)),"",SUM(D84:H84)))</f>
      </c>
      <c r="R84" s="22">
        <f>IF(ISBLANK('Liste élèves'!B85),"",IF(OR(ISTEXT(I84),ISTEXT(J84),ISTEXT(K84),ISTEXT(L84),ISTEXT(M84)),"",SUM(I84:M84)))</f>
      </c>
      <c r="AD84" s="39"/>
      <c r="AE84" s="39"/>
      <c r="AF84" s="40"/>
      <c r="AG84" s="40"/>
      <c r="AH84" s="40"/>
      <c r="AI84" s="40"/>
      <c r="AJ84" s="40"/>
      <c r="IS84" s="7"/>
    </row>
    <row r="85" spans="2:253" s="22" customFormat="1" ht="15" customHeight="1">
      <c r="B85" s="36">
        <v>76</v>
      </c>
      <c r="C85" s="37">
        <f>IF(ISBLANK('Liste élèves'!B86),"",('Liste élèves'!B86))</f>
      </c>
      <c r="D85" s="38">
        <f>IF(ISBLANK('Liste élèves'!B86),"",IF(OR(COUNTBLANK('Saisie résultats'!D84:I84)&gt;0,COUNTBLANK('Saisie résultats'!X84:AB84)&gt;0,COUNTBLANK('Saisie résultats'!AD84)&gt;0,COUNTBLANK('Saisie résultats'!BI84:BK84)&gt;0),"",IF(NOT(AND(ISERROR(MATCH("A",'Saisie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résultats'!BI84:BK84))))</f>
      </c>
      <c r="E85" s="38">
        <f>IF(ISBLANK('Liste élèves'!B86),"",IF(OR(COUNTBLANK('Saisie résultats'!M84:R84)&gt;0,COUNTBLANK('Saisie résultats'!AC84)&gt;0,COUNTBLANK('Saisie résultats'!BA84:BC84)&gt;0),"",IF(NOT(AND(ISERROR(MATCH("A",'Saisie résultats'!M84:R84,0)),ISERROR(MATCH("A",'Saisie résultats'!AC84:AC84,0)),ISERROR(MATCH("A",'Saisie résultats'!BA84:BC84,0)))),"A",SUM('Saisie résultats'!M84:R84,'Saisie résultats'!AC84,'Saisie résultats'!BA84:BC84))))</f>
      </c>
      <c r="F85" s="38">
        <f>IF(ISBLANK('Liste élèves'!B86),"",IF(OR(COUNTBLANK('Saisie résultats'!J84:L84)&gt;0,COUNTBLANK('Saisie résultats'!AY84:AZ84)&gt;0,COUNTBLANK('Saisie résultats'!BD84:BH84)&gt;0),"",IF(NOT(AND(ISERROR(MATCH("A",'Saisie résultats'!J84:L84,0)),ISERROR(MATCH("A",'Saisie résultats'!AY84:AZ84,0)),ISERROR(MATCH("A",'Saisie résultats'!BD84:BH84,0)))),"A",SUM('Saisie résultats'!J84:L84,'Saisie résultats'!AY84:AZ84,'Saisie résultats'!BD84:BH84))))</f>
      </c>
      <c r="G85" s="38">
        <f>IF(ISBLANK('Liste élèves'!B86),"",IF(OR(COUNTBLANK('Saisie résultats'!S84:W84)&gt;0,COUNTBLANK('Saisie résultats'!AI84:AK84)&gt;0,COUNTBLANK('Saisie résultats'!AN84:AT84)&gt;0),"",IF(NOT(AND(ISERROR(MATCH("A",'Saisie résultats'!S84:W84,0)),ISERROR(MATCH("A",'Saisie résultats'!AI84:AK84,0)),ISERROR(MATCH("A",'Saisie résultats'!AN84:AT84,0)))),"A",SUM('Saisie résultats'!S84:W84,'Saisie résultats'!AI84:AK84,'Saisie résultats'!AN84:AT84))))</f>
      </c>
      <c r="H85" s="38">
        <f>IF(ISBLANK('Liste élèves'!B86),"",IF(OR(COUNTBLANK('Saisie résultats'!AE84:AH84)&gt;0,COUNTBLANK('Saisie résultats'!AL84:AM84)&gt;0,COUNTBLANK('Saisie résultats'!AV84:AX84)&gt;0),"",IF(NOT(AND(ISERROR(MATCH("A",'Saisie résultats'!AE84:AH84,0)),ISERROR(MATCH("A",'Saisie résultats'!AL84:AM84,0)),ISERROR(MATCH("A",'Saisie résultats'!AV84:AX84,0)))),"A",SUM('Saisie résultats'!AE84:AH84,'Saisie résultats'!AL84:AM84,'Saisie résultats'!AV84:AX84))))</f>
      </c>
      <c r="I85" s="38">
        <f>IF(ISBLANK('Liste élèves'!B86),"",IF(OR(COUNTBLANK('Saisie résultats'!BO84:BS84)&gt;0,COUNTBLANK('Saisie résultats'!BV84:BX84)&gt;0),"",IF(NOT(AND(ISERROR(MATCH("A",'Saisie résultats'!BO84:BS84,0)),ISERROR(MATCH("A",'Saisie résultats'!BV84:BX84,0)))),"A",SUM('Saisie résultats'!BO84:BS84,'Saisie résultats'!BV84:BX84))))</f>
      </c>
      <c r="J85" s="38">
        <f>IF(ISBLANK('Liste élèves'!B86),"",IF(OR(COUNTBLANK('Saisie résultats'!BT84:BU84)&gt;0,COUNTBLANK('Saisie résultats'!BY84:CH84)&gt;0),"",IF(NOT(AND(ISERROR(MATCH("A",'Saisie résultats'!BT84:BU84,0)),ISERROR(MATCH("A",'Saisie résultats'!BY84:CH84,0)))),"A",SUM('Saisie résultats'!BT84:BU84,'Saisie résultats'!BY84:CH84))))</f>
      </c>
      <c r="K85" s="38">
        <f>IF(ISBLANK('Liste élèves'!B86),"",IF(COUNTBLANK('Saisie résultats'!CL84:CR84)&gt;0,"",IF(NOT(AND(ISERROR(MATCH("A",'Saisie résultats'!CL84:CR84,0)))),"A",SUM('Saisie résultats'!CL84:CR84))))</f>
      </c>
      <c r="L85" s="38">
        <f>IF(ISBLANK('Liste élèves'!B86),"",IF(OR(COUNTBLANK('Saisie résultats'!CI84:CK84)&gt;0,COUNTBLANK('Saisie résultats'!CS84:CV84)&gt;0),"",IF(NOT(AND(ISERROR(MATCH("A",'Saisie résultats'!CI84:CK84,0)),ISERROR(MATCH("A",'Saisie résultats'!CS84:CV84,0)))),"A",SUM('Saisie résultats'!CI84:CK84,'Saisie résultats'!CS84:CV84))))</f>
      </c>
      <c r="M85" s="38">
        <f>IF(ISBLANK('Liste élèves'!B86),"",IF(OR(COUNTBLANK('Saisie résultats'!BL84:BN84)&gt;0,COUNTBLANK('Saisie résultats'!CW84:CY84)&gt;0),"",IF(NOT(AND(ISERROR(MATCH("A",'Saisie résultats'!BL84:BN84,0)),ISERROR(MATCH("A",'Saisie résultats'!CW84:CY84,0)))),"A",SUM('Saisie résultats'!BL84:BN84,'Saisie résultats'!CW84:CY84))))</f>
      </c>
      <c r="N85" s="22" t="b">
        <f>AND(NOT(ISBLANK('Liste élèves'!B86)),COUNTA('Saisie résultats'!D84:CY84)&lt;&gt;100)</f>
        <v>0</v>
      </c>
      <c r="O85" s="22">
        <f>COUNTBLANK('Saisie résultats'!D84:CY84)</f>
        <v>100</v>
      </c>
      <c r="P85" s="22" t="b">
        <f t="shared" si="3"/>
        <v>1</v>
      </c>
      <c r="Q85" s="22">
        <f>IF(ISBLANK('Liste élèves'!B86),"",IF(OR(ISTEXT(D85),ISTEXT(E85),ISTEXT(F85),ISTEXT(G85),ISTEXT(H85)),"",SUM(D85:H85)))</f>
      </c>
      <c r="R85" s="22">
        <f>IF(ISBLANK('Liste élèves'!B86),"",IF(OR(ISTEXT(I85),ISTEXT(J85),ISTEXT(K85),ISTEXT(L85),ISTEXT(M85)),"",SUM(I85:M85)))</f>
      </c>
      <c r="AD85" s="39"/>
      <c r="AE85" s="39"/>
      <c r="AF85" s="40"/>
      <c r="AG85" s="40"/>
      <c r="AH85" s="40"/>
      <c r="AI85" s="40"/>
      <c r="AJ85" s="40"/>
      <c r="IS85" s="7"/>
    </row>
    <row r="86" spans="2:253" s="22" customFormat="1" ht="15" customHeight="1">
      <c r="B86" s="36">
        <v>77</v>
      </c>
      <c r="C86" s="37">
        <f>IF(ISBLANK('Liste élèves'!B87),"",('Liste élèves'!B87))</f>
      </c>
      <c r="D86" s="38">
        <f>IF(ISBLANK('Liste élèves'!B87),"",IF(OR(COUNTBLANK('Saisie résultats'!D85:I85)&gt;0,COUNTBLANK('Saisie résultats'!X85:AB85)&gt;0,COUNTBLANK('Saisie résultats'!AD85)&gt;0,COUNTBLANK('Saisie résultats'!BI85:BK85)&gt;0),"",IF(NOT(AND(ISERROR(MATCH("A",'Saisie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résultats'!BI85:BK85))))</f>
      </c>
      <c r="E86" s="38">
        <f>IF(ISBLANK('Liste élèves'!B87),"",IF(OR(COUNTBLANK('Saisie résultats'!M85:R85)&gt;0,COUNTBLANK('Saisie résultats'!AC85)&gt;0,COUNTBLANK('Saisie résultats'!BA85:BC85)&gt;0),"",IF(NOT(AND(ISERROR(MATCH("A",'Saisie résultats'!M85:R85,0)),ISERROR(MATCH("A",'Saisie résultats'!AC85:AC85,0)),ISERROR(MATCH("A",'Saisie résultats'!BA85:BC85,0)))),"A",SUM('Saisie résultats'!M85:R85,'Saisie résultats'!AC85,'Saisie résultats'!BA85:BC85))))</f>
      </c>
      <c r="F86" s="38">
        <f>IF(ISBLANK('Liste élèves'!B87),"",IF(OR(COUNTBLANK('Saisie résultats'!J85:L85)&gt;0,COUNTBLANK('Saisie résultats'!AY85:AZ85)&gt;0,COUNTBLANK('Saisie résultats'!BD85:BH85)&gt;0),"",IF(NOT(AND(ISERROR(MATCH("A",'Saisie résultats'!J85:L85,0)),ISERROR(MATCH("A",'Saisie résultats'!AY85:AZ85,0)),ISERROR(MATCH("A",'Saisie résultats'!BD85:BH85,0)))),"A",SUM('Saisie résultats'!J85:L85,'Saisie résultats'!AY85:AZ85,'Saisie résultats'!BD85:BH85))))</f>
      </c>
      <c r="G86" s="38">
        <f>IF(ISBLANK('Liste élèves'!B87),"",IF(OR(COUNTBLANK('Saisie résultats'!S85:W85)&gt;0,COUNTBLANK('Saisie résultats'!AI85:AK85)&gt;0,COUNTBLANK('Saisie résultats'!AN85:AT85)&gt;0),"",IF(NOT(AND(ISERROR(MATCH("A",'Saisie résultats'!S85:W85,0)),ISERROR(MATCH("A",'Saisie résultats'!AI85:AK85,0)),ISERROR(MATCH("A",'Saisie résultats'!AN85:AT85,0)))),"A",SUM('Saisie résultats'!S85:W85,'Saisie résultats'!AI85:AK85,'Saisie résultats'!AN85:AT85))))</f>
      </c>
      <c r="H86" s="38">
        <f>IF(ISBLANK('Liste élèves'!B87),"",IF(OR(COUNTBLANK('Saisie résultats'!AE85:AH85)&gt;0,COUNTBLANK('Saisie résultats'!AL85:AM85)&gt;0,COUNTBLANK('Saisie résultats'!AV85:AX85)&gt;0),"",IF(NOT(AND(ISERROR(MATCH("A",'Saisie résultats'!AE85:AH85,0)),ISERROR(MATCH("A",'Saisie résultats'!AL85:AM85,0)),ISERROR(MATCH("A",'Saisie résultats'!AV85:AX85,0)))),"A",SUM('Saisie résultats'!AE85:AH85,'Saisie résultats'!AL85:AM85,'Saisie résultats'!AV85:AX85))))</f>
      </c>
      <c r="I86" s="38">
        <f>IF(ISBLANK('Liste élèves'!B87),"",IF(OR(COUNTBLANK('Saisie résultats'!BO85:BS85)&gt;0,COUNTBLANK('Saisie résultats'!BV85:BX85)&gt;0),"",IF(NOT(AND(ISERROR(MATCH("A",'Saisie résultats'!BO85:BS85,0)),ISERROR(MATCH("A",'Saisie résultats'!BV85:BX85,0)))),"A",SUM('Saisie résultats'!BO85:BS85,'Saisie résultats'!BV85:BX85))))</f>
      </c>
      <c r="J86" s="38">
        <f>IF(ISBLANK('Liste élèves'!B87),"",IF(OR(COUNTBLANK('Saisie résultats'!BT85:BU85)&gt;0,COUNTBLANK('Saisie résultats'!BY85:CH85)&gt;0),"",IF(NOT(AND(ISERROR(MATCH("A",'Saisie résultats'!BT85:BU85,0)),ISERROR(MATCH("A",'Saisie résultats'!BY85:CH85,0)))),"A",SUM('Saisie résultats'!BT85:BU85,'Saisie résultats'!BY85:CH85))))</f>
      </c>
      <c r="K86" s="38">
        <f>IF(ISBLANK('Liste élèves'!B87),"",IF(COUNTBLANK('Saisie résultats'!CL85:CR85)&gt;0,"",IF(NOT(AND(ISERROR(MATCH("A",'Saisie résultats'!CL85:CR85,0)))),"A",SUM('Saisie résultats'!CL85:CR85))))</f>
      </c>
      <c r="L86" s="38">
        <f>IF(ISBLANK('Liste élèves'!B87),"",IF(OR(COUNTBLANK('Saisie résultats'!CI85:CK85)&gt;0,COUNTBLANK('Saisie résultats'!CS85:CV85)&gt;0),"",IF(NOT(AND(ISERROR(MATCH("A",'Saisie résultats'!CI85:CK85,0)),ISERROR(MATCH("A",'Saisie résultats'!CS85:CV85,0)))),"A",SUM('Saisie résultats'!CI85:CK85,'Saisie résultats'!CS85:CV85))))</f>
      </c>
      <c r="M86" s="38">
        <f>IF(ISBLANK('Liste élèves'!B87),"",IF(OR(COUNTBLANK('Saisie résultats'!BL85:BN85)&gt;0,COUNTBLANK('Saisie résultats'!CW85:CY85)&gt;0),"",IF(NOT(AND(ISERROR(MATCH("A",'Saisie résultats'!BL85:BN85,0)),ISERROR(MATCH("A",'Saisie résultats'!CW85:CY85,0)))),"A",SUM('Saisie résultats'!BL85:BN85,'Saisie résultats'!CW85:CY85))))</f>
      </c>
      <c r="N86" s="22" t="b">
        <f>AND(NOT(ISBLANK('Liste élèves'!B87)),COUNTA('Saisie résultats'!D85:CY85)&lt;&gt;100)</f>
        <v>0</v>
      </c>
      <c r="O86" s="22">
        <f>COUNTBLANK('Saisie résultats'!D85:CY85)</f>
        <v>100</v>
      </c>
      <c r="P86" s="22" t="b">
        <f t="shared" si="3"/>
        <v>1</v>
      </c>
      <c r="Q86" s="22">
        <f>IF(ISBLANK('Liste élèves'!B87),"",IF(OR(ISTEXT(D86),ISTEXT(E86),ISTEXT(F86),ISTEXT(G86),ISTEXT(H86)),"",SUM(D86:H86)))</f>
      </c>
      <c r="R86" s="22">
        <f>IF(ISBLANK('Liste élèves'!B87),"",IF(OR(ISTEXT(I86),ISTEXT(J86),ISTEXT(K86),ISTEXT(L86),ISTEXT(M86)),"",SUM(I86:M86)))</f>
      </c>
      <c r="AD86" s="39"/>
      <c r="AE86" s="39"/>
      <c r="AF86" s="40"/>
      <c r="AG86" s="40"/>
      <c r="AH86" s="40"/>
      <c r="AI86" s="40"/>
      <c r="AJ86" s="40"/>
      <c r="IS86" s="7"/>
    </row>
    <row r="87" spans="2:253" s="22" customFormat="1" ht="15" customHeight="1">
      <c r="B87" s="36">
        <v>78</v>
      </c>
      <c r="C87" s="37">
        <f>IF(ISBLANK('Liste élèves'!B88),"",('Liste élèves'!B88))</f>
      </c>
      <c r="D87" s="38">
        <f>IF(ISBLANK('Liste élèves'!B88),"",IF(OR(COUNTBLANK('Saisie résultats'!D86:I86)&gt;0,COUNTBLANK('Saisie résultats'!X86:AB86)&gt;0,COUNTBLANK('Saisie résultats'!AD86)&gt;0,COUNTBLANK('Saisie résultats'!BI86:BK86)&gt;0),"",IF(NOT(AND(ISERROR(MATCH("A",'Saisie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résultats'!BI86:BK86))))</f>
      </c>
      <c r="E87" s="38">
        <f>IF(ISBLANK('Liste élèves'!B88),"",IF(OR(COUNTBLANK('Saisie résultats'!M86:R86)&gt;0,COUNTBLANK('Saisie résultats'!AC86)&gt;0,COUNTBLANK('Saisie résultats'!BA86:BC86)&gt;0),"",IF(NOT(AND(ISERROR(MATCH("A",'Saisie résultats'!M86:R86,0)),ISERROR(MATCH("A",'Saisie résultats'!AC86:AC86,0)),ISERROR(MATCH("A",'Saisie résultats'!BA86:BC86,0)))),"A",SUM('Saisie résultats'!M86:R86,'Saisie résultats'!AC86,'Saisie résultats'!BA86:BC86))))</f>
      </c>
      <c r="F87" s="38">
        <f>IF(ISBLANK('Liste élèves'!B88),"",IF(OR(COUNTBLANK('Saisie résultats'!J86:L86)&gt;0,COUNTBLANK('Saisie résultats'!AY86:AZ86)&gt;0,COUNTBLANK('Saisie résultats'!BD86:BH86)&gt;0),"",IF(NOT(AND(ISERROR(MATCH("A",'Saisie résultats'!J86:L86,0)),ISERROR(MATCH("A",'Saisie résultats'!AY86:AZ86,0)),ISERROR(MATCH("A",'Saisie résultats'!BD86:BH86,0)))),"A",SUM('Saisie résultats'!J86:L86,'Saisie résultats'!AY86:AZ86,'Saisie résultats'!BD86:BH86))))</f>
      </c>
      <c r="G87" s="38">
        <f>IF(ISBLANK('Liste élèves'!B88),"",IF(OR(COUNTBLANK('Saisie résultats'!S86:W86)&gt;0,COUNTBLANK('Saisie résultats'!AI86:AK86)&gt;0,COUNTBLANK('Saisie résultats'!AN86:AT86)&gt;0),"",IF(NOT(AND(ISERROR(MATCH("A",'Saisie résultats'!S86:W86,0)),ISERROR(MATCH("A",'Saisie résultats'!AI86:AK86,0)),ISERROR(MATCH("A",'Saisie résultats'!AN86:AT86,0)))),"A",SUM('Saisie résultats'!S86:W86,'Saisie résultats'!AI86:AK86,'Saisie résultats'!AN86:AT86))))</f>
      </c>
      <c r="H87" s="38">
        <f>IF(ISBLANK('Liste élèves'!B88),"",IF(OR(COUNTBLANK('Saisie résultats'!AE86:AH86)&gt;0,COUNTBLANK('Saisie résultats'!AL86:AM86)&gt;0,COUNTBLANK('Saisie résultats'!AV86:AX86)&gt;0),"",IF(NOT(AND(ISERROR(MATCH("A",'Saisie résultats'!AE86:AH86,0)),ISERROR(MATCH("A",'Saisie résultats'!AL86:AM86,0)),ISERROR(MATCH("A",'Saisie résultats'!AV86:AX86,0)))),"A",SUM('Saisie résultats'!AE86:AH86,'Saisie résultats'!AL86:AM86,'Saisie résultats'!AV86:AX86))))</f>
      </c>
      <c r="I87" s="38">
        <f>IF(ISBLANK('Liste élèves'!B88),"",IF(OR(COUNTBLANK('Saisie résultats'!BO86:BS86)&gt;0,COUNTBLANK('Saisie résultats'!BV86:BX86)&gt;0),"",IF(NOT(AND(ISERROR(MATCH("A",'Saisie résultats'!BO86:BS86,0)),ISERROR(MATCH("A",'Saisie résultats'!BV86:BX86,0)))),"A",SUM('Saisie résultats'!BO86:BS86,'Saisie résultats'!BV86:BX86))))</f>
      </c>
      <c r="J87" s="38">
        <f>IF(ISBLANK('Liste élèves'!B88),"",IF(OR(COUNTBLANK('Saisie résultats'!BT86:BU86)&gt;0,COUNTBLANK('Saisie résultats'!BY86:CH86)&gt;0),"",IF(NOT(AND(ISERROR(MATCH("A",'Saisie résultats'!BT86:BU86,0)),ISERROR(MATCH("A",'Saisie résultats'!BY86:CH86,0)))),"A",SUM('Saisie résultats'!BT86:BU86,'Saisie résultats'!BY86:CH86))))</f>
      </c>
      <c r="K87" s="38">
        <f>IF(ISBLANK('Liste élèves'!B88),"",IF(COUNTBLANK('Saisie résultats'!CL86:CR86)&gt;0,"",IF(NOT(AND(ISERROR(MATCH("A",'Saisie résultats'!CL86:CR86,0)))),"A",SUM('Saisie résultats'!CL86:CR86))))</f>
      </c>
      <c r="L87" s="38">
        <f>IF(ISBLANK('Liste élèves'!B88),"",IF(OR(COUNTBLANK('Saisie résultats'!CI86:CK86)&gt;0,COUNTBLANK('Saisie résultats'!CS86:CV86)&gt;0),"",IF(NOT(AND(ISERROR(MATCH("A",'Saisie résultats'!CI86:CK86,0)),ISERROR(MATCH("A",'Saisie résultats'!CS86:CV86,0)))),"A",SUM('Saisie résultats'!CI86:CK86,'Saisie résultats'!CS86:CV86))))</f>
      </c>
      <c r="M87" s="38">
        <f>IF(ISBLANK('Liste élèves'!B88),"",IF(OR(COUNTBLANK('Saisie résultats'!BL86:BN86)&gt;0,COUNTBLANK('Saisie résultats'!CW86:CY86)&gt;0),"",IF(NOT(AND(ISERROR(MATCH("A",'Saisie résultats'!BL86:BN86,0)),ISERROR(MATCH("A",'Saisie résultats'!CW86:CY86,0)))),"A",SUM('Saisie résultats'!BL86:BN86,'Saisie résultats'!CW86:CY86))))</f>
      </c>
      <c r="N87" s="22" t="b">
        <f>AND(NOT(ISBLANK('Liste élèves'!B88)),COUNTA('Saisie résultats'!D86:CY86)&lt;&gt;100)</f>
        <v>0</v>
      </c>
      <c r="O87" s="22">
        <f>COUNTBLANK('Saisie résultats'!D86:CY86)</f>
        <v>100</v>
      </c>
      <c r="P87" s="22" t="b">
        <f t="shared" si="3"/>
        <v>1</v>
      </c>
      <c r="Q87" s="22">
        <f>IF(ISBLANK('Liste élèves'!B88),"",IF(OR(ISTEXT(D87),ISTEXT(E87),ISTEXT(F87),ISTEXT(G87),ISTEXT(H87)),"",SUM(D87:H87)))</f>
      </c>
      <c r="R87" s="22">
        <f>IF(ISBLANK('Liste élèves'!B88),"",IF(OR(ISTEXT(I87),ISTEXT(J87),ISTEXT(K87),ISTEXT(L87),ISTEXT(M87)),"",SUM(I87:M87)))</f>
      </c>
      <c r="AD87" s="39"/>
      <c r="AE87" s="39"/>
      <c r="AF87" s="40"/>
      <c r="AG87" s="40"/>
      <c r="AH87" s="40"/>
      <c r="AI87" s="40"/>
      <c r="AJ87" s="40"/>
      <c r="IS87" s="7"/>
    </row>
    <row r="88" spans="2:253" s="22" customFormat="1" ht="15" customHeight="1">
      <c r="B88" s="36">
        <v>79</v>
      </c>
      <c r="C88" s="37">
        <f>IF(ISBLANK('Liste élèves'!B89),"",('Liste élèves'!B89))</f>
      </c>
      <c r="D88" s="38">
        <f>IF(ISBLANK('Liste élèves'!B89),"",IF(OR(COUNTBLANK('Saisie résultats'!D87:I87)&gt;0,COUNTBLANK('Saisie résultats'!X87:AB87)&gt;0,COUNTBLANK('Saisie résultats'!AD87)&gt;0,COUNTBLANK('Saisie résultats'!BI87:BK87)&gt;0),"",IF(NOT(AND(ISERROR(MATCH("A",'Saisie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résultats'!BI87:BK87))))</f>
      </c>
      <c r="E88" s="38">
        <f>IF(ISBLANK('Liste élèves'!B89),"",IF(OR(COUNTBLANK('Saisie résultats'!M87:R87)&gt;0,COUNTBLANK('Saisie résultats'!AC87)&gt;0,COUNTBLANK('Saisie résultats'!BA87:BC87)&gt;0),"",IF(NOT(AND(ISERROR(MATCH("A",'Saisie résultats'!M87:R87,0)),ISERROR(MATCH("A",'Saisie résultats'!AC87:AC87,0)),ISERROR(MATCH("A",'Saisie résultats'!BA87:BC87,0)))),"A",SUM('Saisie résultats'!M87:R87,'Saisie résultats'!AC87,'Saisie résultats'!BA87:BC87))))</f>
      </c>
      <c r="F88" s="38">
        <f>IF(ISBLANK('Liste élèves'!B89),"",IF(OR(COUNTBLANK('Saisie résultats'!J87:L87)&gt;0,COUNTBLANK('Saisie résultats'!AY87:AZ87)&gt;0,COUNTBLANK('Saisie résultats'!BD87:BH87)&gt;0),"",IF(NOT(AND(ISERROR(MATCH("A",'Saisie résultats'!J87:L87,0)),ISERROR(MATCH("A",'Saisie résultats'!AY87:AZ87,0)),ISERROR(MATCH("A",'Saisie résultats'!BD87:BH87,0)))),"A",SUM('Saisie résultats'!J87:L87,'Saisie résultats'!AY87:AZ87,'Saisie résultats'!BD87:BH87))))</f>
      </c>
      <c r="G88" s="38">
        <f>IF(ISBLANK('Liste élèves'!B89),"",IF(OR(COUNTBLANK('Saisie résultats'!S87:W87)&gt;0,COUNTBLANK('Saisie résultats'!AI87:AK87)&gt;0,COUNTBLANK('Saisie résultats'!AN87:AT87)&gt;0),"",IF(NOT(AND(ISERROR(MATCH("A",'Saisie résultats'!S87:W87,0)),ISERROR(MATCH("A",'Saisie résultats'!AI87:AK87,0)),ISERROR(MATCH("A",'Saisie résultats'!AN87:AT87,0)))),"A",SUM('Saisie résultats'!S87:W87,'Saisie résultats'!AI87:AK87,'Saisie résultats'!AN87:AT87))))</f>
      </c>
      <c r="H88" s="38">
        <f>IF(ISBLANK('Liste élèves'!B89),"",IF(OR(COUNTBLANK('Saisie résultats'!AE87:AH87)&gt;0,COUNTBLANK('Saisie résultats'!AL87:AM87)&gt;0,COUNTBLANK('Saisie résultats'!AV87:AX87)&gt;0),"",IF(NOT(AND(ISERROR(MATCH("A",'Saisie résultats'!AE87:AH87,0)),ISERROR(MATCH("A",'Saisie résultats'!AL87:AM87,0)),ISERROR(MATCH("A",'Saisie résultats'!AV87:AX87,0)))),"A",SUM('Saisie résultats'!AE87:AH87,'Saisie résultats'!AL87:AM87,'Saisie résultats'!AV87:AX87))))</f>
      </c>
      <c r="I88" s="38">
        <f>IF(ISBLANK('Liste élèves'!B89),"",IF(OR(COUNTBLANK('Saisie résultats'!BO87:BS87)&gt;0,COUNTBLANK('Saisie résultats'!BV87:BX87)&gt;0),"",IF(NOT(AND(ISERROR(MATCH("A",'Saisie résultats'!BO87:BS87,0)),ISERROR(MATCH("A",'Saisie résultats'!BV87:BX87,0)))),"A",SUM('Saisie résultats'!BO87:BS87,'Saisie résultats'!BV87:BX87))))</f>
      </c>
      <c r="J88" s="38">
        <f>IF(ISBLANK('Liste élèves'!B89),"",IF(OR(COUNTBLANK('Saisie résultats'!BT87:BU87)&gt;0,COUNTBLANK('Saisie résultats'!BY87:CH87)&gt;0),"",IF(NOT(AND(ISERROR(MATCH("A",'Saisie résultats'!BT87:BU87,0)),ISERROR(MATCH("A",'Saisie résultats'!BY87:CH87,0)))),"A",SUM('Saisie résultats'!BT87:BU87,'Saisie résultats'!BY87:CH87))))</f>
      </c>
      <c r="K88" s="38">
        <f>IF(ISBLANK('Liste élèves'!B89),"",IF(COUNTBLANK('Saisie résultats'!CL87:CR87)&gt;0,"",IF(NOT(AND(ISERROR(MATCH("A",'Saisie résultats'!CL87:CR87,0)))),"A",SUM('Saisie résultats'!CL87:CR87))))</f>
      </c>
      <c r="L88" s="38">
        <f>IF(ISBLANK('Liste élèves'!B89),"",IF(OR(COUNTBLANK('Saisie résultats'!CI87:CK87)&gt;0,COUNTBLANK('Saisie résultats'!CS87:CV87)&gt;0),"",IF(NOT(AND(ISERROR(MATCH("A",'Saisie résultats'!CI87:CK87,0)),ISERROR(MATCH("A",'Saisie résultats'!CS87:CV87,0)))),"A",SUM('Saisie résultats'!CI87:CK87,'Saisie résultats'!CS87:CV87))))</f>
      </c>
      <c r="M88" s="38">
        <f>IF(ISBLANK('Liste élèves'!B89),"",IF(OR(COUNTBLANK('Saisie résultats'!BL87:BN87)&gt;0,COUNTBLANK('Saisie résultats'!CW87:CY87)&gt;0),"",IF(NOT(AND(ISERROR(MATCH("A",'Saisie résultats'!BL87:BN87,0)),ISERROR(MATCH("A",'Saisie résultats'!CW87:CY87,0)))),"A",SUM('Saisie résultats'!BL87:BN87,'Saisie résultats'!CW87:CY87))))</f>
      </c>
      <c r="N88" s="22" t="b">
        <f>AND(NOT(ISBLANK('Liste élèves'!B89)),COUNTA('Saisie résultats'!D87:CY87)&lt;&gt;100)</f>
        <v>0</v>
      </c>
      <c r="O88" s="22">
        <f>COUNTBLANK('Saisie résultats'!D87:CY87)</f>
        <v>100</v>
      </c>
      <c r="P88" s="22" t="b">
        <f t="shared" si="3"/>
        <v>1</v>
      </c>
      <c r="Q88" s="22">
        <f>IF(ISBLANK('Liste élèves'!B89),"",IF(OR(ISTEXT(D88),ISTEXT(E88),ISTEXT(F88),ISTEXT(G88),ISTEXT(H88)),"",SUM(D88:H88)))</f>
      </c>
      <c r="R88" s="22">
        <f>IF(ISBLANK('Liste élèves'!B89),"",IF(OR(ISTEXT(I88),ISTEXT(J88),ISTEXT(K88),ISTEXT(L88),ISTEXT(M88)),"",SUM(I88:M88)))</f>
      </c>
      <c r="AD88" s="39"/>
      <c r="AE88" s="39"/>
      <c r="AF88" s="40"/>
      <c r="AG88" s="40"/>
      <c r="AH88" s="40"/>
      <c r="AI88" s="40"/>
      <c r="AJ88" s="40"/>
      <c r="IS88" s="7"/>
    </row>
    <row r="89" spans="2:253" s="22" customFormat="1" ht="15" customHeight="1">
      <c r="B89" s="36">
        <v>80</v>
      </c>
      <c r="C89" s="37">
        <f>IF(ISBLANK('Liste élèves'!B90),"",('Liste élèves'!B90))</f>
      </c>
      <c r="D89" s="38">
        <f>IF(ISBLANK('Liste élèves'!B90),"",IF(OR(COUNTBLANK('Saisie résultats'!D88:I88)&gt;0,COUNTBLANK('Saisie résultats'!X88:AB88)&gt;0,COUNTBLANK('Saisie résultats'!AD88)&gt;0,COUNTBLANK('Saisie résultats'!BI88:BK88)&gt;0),"",IF(NOT(AND(ISERROR(MATCH("A",'Saisie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résultats'!BI88:BK88))))</f>
      </c>
      <c r="E89" s="38">
        <f>IF(ISBLANK('Liste élèves'!B90),"",IF(OR(COUNTBLANK('Saisie résultats'!M88:R88)&gt;0,COUNTBLANK('Saisie résultats'!AC88)&gt;0,COUNTBLANK('Saisie résultats'!BA88:BC88)&gt;0),"",IF(NOT(AND(ISERROR(MATCH("A",'Saisie résultats'!M88:R88,0)),ISERROR(MATCH("A",'Saisie résultats'!AC88:AC88,0)),ISERROR(MATCH("A",'Saisie résultats'!BA88:BC88,0)))),"A",SUM('Saisie résultats'!M88:R88,'Saisie résultats'!AC88,'Saisie résultats'!BA88:BC88))))</f>
      </c>
      <c r="F89" s="38">
        <f>IF(ISBLANK('Liste élèves'!B90),"",IF(OR(COUNTBLANK('Saisie résultats'!J88:L88)&gt;0,COUNTBLANK('Saisie résultats'!AY88:AZ88)&gt;0,COUNTBLANK('Saisie résultats'!BD88:BH88)&gt;0),"",IF(NOT(AND(ISERROR(MATCH("A",'Saisie résultats'!J88:L88,0)),ISERROR(MATCH("A",'Saisie résultats'!AY88:AZ88,0)),ISERROR(MATCH("A",'Saisie résultats'!BD88:BH88,0)))),"A",SUM('Saisie résultats'!J88:L88,'Saisie résultats'!AY88:AZ88,'Saisie résultats'!BD88:BH88))))</f>
      </c>
      <c r="G89" s="38">
        <f>IF(ISBLANK('Liste élèves'!B90),"",IF(OR(COUNTBLANK('Saisie résultats'!S88:W88)&gt;0,COUNTBLANK('Saisie résultats'!AI88:AK88)&gt;0,COUNTBLANK('Saisie résultats'!AN88:AT88)&gt;0),"",IF(NOT(AND(ISERROR(MATCH("A",'Saisie résultats'!S88:W88,0)),ISERROR(MATCH("A",'Saisie résultats'!AI88:AK88,0)),ISERROR(MATCH("A",'Saisie résultats'!AN88:AT88,0)))),"A",SUM('Saisie résultats'!S88:W88,'Saisie résultats'!AI88:AK88,'Saisie résultats'!AN88:AT88))))</f>
      </c>
      <c r="H89" s="38">
        <f>IF(ISBLANK('Liste élèves'!B90),"",IF(OR(COUNTBLANK('Saisie résultats'!AE88:AH88)&gt;0,COUNTBLANK('Saisie résultats'!AL88:AM88)&gt;0,COUNTBLANK('Saisie résultats'!AV88:AX88)&gt;0),"",IF(NOT(AND(ISERROR(MATCH("A",'Saisie résultats'!AE88:AH88,0)),ISERROR(MATCH("A",'Saisie résultats'!AL88:AM88,0)),ISERROR(MATCH("A",'Saisie résultats'!AV88:AX88,0)))),"A",SUM('Saisie résultats'!AE88:AH88,'Saisie résultats'!AL88:AM88,'Saisie résultats'!AV88:AX88))))</f>
      </c>
      <c r="I89" s="38">
        <f>IF(ISBLANK('Liste élèves'!B90),"",IF(OR(COUNTBLANK('Saisie résultats'!BO88:BS88)&gt;0,COUNTBLANK('Saisie résultats'!BV88:BX88)&gt;0),"",IF(NOT(AND(ISERROR(MATCH("A",'Saisie résultats'!BO88:BS88,0)),ISERROR(MATCH("A",'Saisie résultats'!BV88:BX88,0)))),"A",SUM('Saisie résultats'!BO88:BS88,'Saisie résultats'!BV88:BX88))))</f>
      </c>
      <c r="J89" s="38">
        <f>IF(ISBLANK('Liste élèves'!B90),"",IF(OR(COUNTBLANK('Saisie résultats'!BT88:BU88)&gt;0,COUNTBLANK('Saisie résultats'!BY88:CH88)&gt;0),"",IF(NOT(AND(ISERROR(MATCH("A",'Saisie résultats'!BT88:BU88,0)),ISERROR(MATCH("A",'Saisie résultats'!BY88:CH88,0)))),"A",SUM('Saisie résultats'!BT88:BU88,'Saisie résultats'!BY88:CH88))))</f>
      </c>
      <c r="K89" s="38">
        <f>IF(ISBLANK('Liste élèves'!B90),"",IF(COUNTBLANK('Saisie résultats'!CL88:CR88)&gt;0,"",IF(NOT(AND(ISERROR(MATCH("A",'Saisie résultats'!CL88:CR88,0)))),"A",SUM('Saisie résultats'!CL88:CR88))))</f>
      </c>
      <c r="L89" s="38">
        <f>IF(ISBLANK('Liste élèves'!B90),"",IF(OR(COUNTBLANK('Saisie résultats'!CI88:CK88)&gt;0,COUNTBLANK('Saisie résultats'!CS88:CV88)&gt;0),"",IF(NOT(AND(ISERROR(MATCH("A",'Saisie résultats'!CI88:CK88,0)),ISERROR(MATCH("A",'Saisie résultats'!CS88:CV88,0)))),"A",SUM('Saisie résultats'!CI88:CK88,'Saisie résultats'!CS88:CV88))))</f>
      </c>
      <c r="M89" s="38">
        <f>IF(ISBLANK('Liste élèves'!B90),"",IF(OR(COUNTBLANK('Saisie résultats'!BL88:BN88)&gt;0,COUNTBLANK('Saisie résultats'!CW88:CY88)&gt;0),"",IF(NOT(AND(ISERROR(MATCH("A",'Saisie résultats'!BL88:BN88,0)),ISERROR(MATCH("A",'Saisie résultats'!CW88:CY88,0)))),"A",SUM('Saisie résultats'!BL88:BN88,'Saisie résultats'!CW88:CY88))))</f>
      </c>
      <c r="N89" s="22" t="b">
        <f>AND(NOT(ISBLANK('Liste élèves'!B90)),COUNTA('Saisie résultats'!D88:CY88)&lt;&gt;100)</f>
        <v>0</v>
      </c>
      <c r="O89" s="22">
        <f>COUNTBLANK('Saisie résultats'!D88:CY88)</f>
        <v>100</v>
      </c>
      <c r="P89" s="22" t="b">
        <f t="shared" si="3"/>
        <v>1</v>
      </c>
      <c r="Q89" s="22">
        <f>IF(ISBLANK('Liste élèves'!B90),"",IF(OR(ISTEXT(D89),ISTEXT(E89),ISTEXT(F89),ISTEXT(G89),ISTEXT(H89)),"",SUM(D89:H89)))</f>
      </c>
      <c r="R89" s="22">
        <f>IF(ISBLANK('Liste élèves'!B90),"",IF(OR(ISTEXT(I89),ISTEXT(J89),ISTEXT(K89),ISTEXT(L89),ISTEXT(M89)),"",SUM(I89:M89)))</f>
      </c>
      <c r="AD89" s="39"/>
      <c r="AE89" s="39"/>
      <c r="AF89" s="40"/>
      <c r="AG89" s="40"/>
      <c r="AH89" s="40"/>
      <c r="AI89" s="40"/>
      <c r="AJ89" s="40"/>
      <c r="IS89" s="7"/>
    </row>
    <row r="90" spans="2:253" s="22" customFormat="1" ht="15" customHeight="1">
      <c r="B90" s="36">
        <v>81</v>
      </c>
      <c r="C90" s="37">
        <f>IF(ISBLANK('Liste élèves'!B91),"",('Liste élèves'!B91))</f>
      </c>
      <c r="D90" s="38">
        <f>IF(ISBLANK('Liste élèves'!B91),"",IF(OR(COUNTBLANK('Saisie résultats'!D89:I89)&gt;0,COUNTBLANK('Saisie résultats'!X89:AB89)&gt;0,COUNTBLANK('Saisie résultats'!AD89)&gt;0,COUNTBLANK('Saisie résultats'!BI89:BK89)&gt;0),"",IF(NOT(AND(ISERROR(MATCH("A",'Saisie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résultats'!BI89:BK89))))</f>
      </c>
      <c r="E90" s="38">
        <f>IF(ISBLANK('Liste élèves'!B91),"",IF(OR(COUNTBLANK('Saisie résultats'!M89:R89)&gt;0,COUNTBLANK('Saisie résultats'!AC89)&gt;0,COUNTBLANK('Saisie résultats'!BA89:BC89)&gt;0),"",IF(NOT(AND(ISERROR(MATCH("A",'Saisie résultats'!M89:R89,0)),ISERROR(MATCH("A",'Saisie résultats'!AC89:AC89,0)),ISERROR(MATCH("A",'Saisie résultats'!BA89:BC89,0)))),"A",SUM('Saisie résultats'!M89:R89,'Saisie résultats'!AC89,'Saisie résultats'!BA89:BC89))))</f>
      </c>
      <c r="F90" s="38">
        <f>IF(ISBLANK('Liste élèves'!B91),"",IF(OR(COUNTBLANK('Saisie résultats'!J89:L89)&gt;0,COUNTBLANK('Saisie résultats'!AY89:AZ89)&gt;0,COUNTBLANK('Saisie résultats'!BD89:BH89)&gt;0),"",IF(NOT(AND(ISERROR(MATCH("A",'Saisie résultats'!J89:L89,0)),ISERROR(MATCH("A",'Saisie résultats'!AY89:AZ89,0)),ISERROR(MATCH("A",'Saisie résultats'!BD89:BH89,0)))),"A",SUM('Saisie résultats'!J89:L89,'Saisie résultats'!AY89:AZ89,'Saisie résultats'!BD89:BH89))))</f>
      </c>
      <c r="G90" s="38">
        <f>IF(ISBLANK('Liste élèves'!B91),"",IF(OR(COUNTBLANK('Saisie résultats'!S89:W89)&gt;0,COUNTBLANK('Saisie résultats'!AI89:AK89)&gt;0,COUNTBLANK('Saisie résultats'!AN89:AT89)&gt;0),"",IF(NOT(AND(ISERROR(MATCH("A",'Saisie résultats'!S89:W89,0)),ISERROR(MATCH("A",'Saisie résultats'!AI89:AK89,0)),ISERROR(MATCH("A",'Saisie résultats'!AN89:AT89,0)))),"A",SUM('Saisie résultats'!S89:W89,'Saisie résultats'!AI89:AK89,'Saisie résultats'!AN89:AT89))))</f>
      </c>
      <c r="H90" s="38">
        <f>IF(ISBLANK('Liste élèves'!B91),"",IF(OR(COUNTBLANK('Saisie résultats'!AE89:AH89)&gt;0,COUNTBLANK('Saisie résultats'!AL89:AM89)&gt;0,COUNTBLANK('Saisie résultats'!AV89:AX89)&gt;0),"",IF(NOT(AND(ISERROR(MATCH("A",'Saisie résultats'!AE89:AH89,0)),ISERROR(MATCH("A",'Saisie résultats'!AL89:AM89,0)),ISERROR(MATCH("A",'Saisie résultats'!AV89:AX89,0)))),"A",SUM('Saisie résultats'!AE89:AH89,'Saisie résultats'!AL89:AM89,'Saisie résultats'!AV89:AX89))))</f>
      </c>
      <c r="I90" s="38">
        <f>IF(ISBLANK('Liste élèves'!B91),"",IF(OR(COUNTBLANK('Saisie résultats'!BO89:BS89)&gt;0,COUNTBLANK('Saisie résultats'!BV89:BX89)&gt;0),"",IF(NOT(AND(ISERROR(MATCH("A",'Saisie résultats'!BO89:BS89,0)),ISERROR(MATCH("A",'Saisie résultats'!BV89:BX89,0)))),"A",SUM('Saisie résultats'!BO89:BS89,'Saisie résultats'!BV89:BX89))))</f>
      </c>
      <c r="J90" s="38">
        <f>IF(ISBLANK('Liste élèves'!B91),"",IF(OR(COUNTBLANK('Saisie résultats'!BT89:BU89)&gt;0,COUNTBLANK('Saisie résultats'!BY89:CH89)&gt;0),"",IF(NOT(AND(ISERROR(MATCH("A",'Saisie résultats'!BT89:BU89,0)),ISERROR(MATCH("A",'Saisie résultats'!BY89:CH89,0)))),"A",SUM('Saisie résultats'!BT89:BU89,'Saisie résultats'!BY89:CH89))))</f>
      </c>
      <c r="K90" s="38">
        <f>IF(ISBLANK('Liste élèves'!B91),"",IF(COUNTBLANK('Saisie résultats'!CL89:CR89)&gt;0,"",IF(NOT(AND(ISERROR(MATCH("A",'Saisie résultats'!CL89:CR89,0)))),"A",SUM('Saisie résultats'!CL89:CR89))))</f>
      </c>
      <c r="L90" s="38">
        <f>IF(ISBLANK('Liste élèves'!B91),"",IF(OR(COUNTBLANK('Saisie résultats'!CI89:CK89)&gt;0,COUNTBLANK('Saisie résultats'!CS89:CV89)&gt;0),"",IF(NOT(AND(ISERROR(MATCH("A",'Saisie résultats'!CI89:CK89,0)),ISERROR(MATCH("A",'Saisie résultats'!CS89:CV89,0)))),"A",SUM('Saisie résultats'!CI89:CK89,'Saisie résultats'!CS89:CV89))))</f>
      </c>
      <c r="M90" s="38">
        <f>IF(ISBLANK('Liste élèves'!B91),"",IF(OR(COUNTBLANK('Saisie résultats'!BL89:BN89)&gt;0,COUNTBLANK('Saisie résultats'!CW89:CY89)&gt;0),"",IF(NOT(AND(ISERROR(MATCH("A",'Saisie résultats'!BL89:BN89,0)),ISERROR(MATCH("A",'Saisie résultats'!CW89:CY89,0)))),"A",SUM('Saisie résultats'!BL89:BN89,'Saisie résultats'!CW89:CY89))))</f>
      </c>
      <c r="N90" s="22" t="b">
        <f>AND(NOT(ISBLANK('Liste élèves'!B91)),COUNTA('Saisie résultats'!D89:CY89)&lt;&gt;100)</f>
        <v>0</v>
      </c>
      <c r="O90" s="22">
        <f>COUNTBLANK('Saisie résultats'!D89:CY89)</f>
        <v>100</v>
      </c>
      <c r="P90" s="22" t="b">
        <f t="shared" si="3"/>
        <v>1</v>
      </c>
      <c r="Q90" s="22">
        <f>IF(ISBLANK('Liste élèves'!B91),"",IF(OR(ISTEXT(D90),ISTEXT(E90),ISTEXT(F90),ISTEXT(G90),ISTEXT(H90)),"",SUM(D90:H90)))</f>
      </c>
      <c r="R90" s="22">
        <f>IF(ISBLANK('Liste élèves'!B91),"",IF(OR(ISTEXT(I90),ISTEXT(J90),ISTEXT(K90),ISTEXT(L90),ISTEXT(M90)),"",SUM(I90:M90)))</f>
      </c>
      <c r="AD90" s="39"/>
      <c r="AE90" s="39"/>
      <c r="AF90" s="40"/>
      <c r="AG90" s="40"/>
      <c r="AH90" s="40"/>
      <c r="AI90" s="40"/>
      <c r="AJ90" s="40"/>
      <c r="IS90" s="7"/>
    </row>
    <row r="91" spans="2:253" s="22" customFormat="1" ht="15" customHeight="1">
      <c r="B91" s="36">
        <v>82</v>
      </c>
      <c r="C91" s="37">
        <f>IF(ISBLANK('Liste élèves'!B92),"",('Liste élèves'!B92))</f>
      </c>
      <c r="D91" s="38">
        <f>IF(ISBLANK('Liste élèves'!B92),"",IF(OR(COUNTBLANK('Saisie résultats'!D90:I90)&gt;0,COUNTBLANK('Saisie résultats'!X90:AB90)&gt;0,COUNTBLANK('Saisie résultats'!AD90)&gt;0,COUNTBLANK('Saisie résultats'!BI90:BK90)&gt;0),"",IF(NOT(AND(ISERROR(MATCH("A",'Saisie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résultats'!BI90:BK90))))</f>
      </c>
      <c r="E91" s="38">
        <f>IF(ISBLANK('Liste élèves'!B92),"",IF(OR(COUNTBLANK('Saisie résultats'!M90:R90)&gt;0,COUNTBLANK('Saisie résultats'!AC90)&gt;0,COUNTBLANK('Saisie résultats'!BA90:BC90)&gt;0),"",IF(NOT(AND(ISERROR(MATCH("A",'Saisie résultats'!M90:R90,0)),ISERROR(MATCH("A",'Saisie résultats'!AC90:AC90,0)),ISERROR(MATCH("A",'Saisie résultats'!BA90:BC90,0)))),"A",SUM('Saisie résultats'!M90:R90,'Saisie résultats'!AC90,'Saisie résultats'!BA90:BC90))))</f>
      </c>
      <c r="F91" s="38">
        <f>IF(ISBLANK('Liste élèves'!B92),"",IF(OR(COUNTBLANK('Saisie résultats'!J90:L90)&gt;0,COUNTBLANK('Saisie résultats'!AY90:AZ90)&gt;0,COUNTBLANK('Saisie résultats'!BD90:BH90)&gt;0),"",IF(NOT(AND(ISERROR(MATCH("A",'Saisie résultats'!J90:L90,0)),ISERROR(MATCH("A",'Saisie résultats'!AY90:AZ90,0)),ISERROR(MATCH("A",'Saisie résultats'!BD90:BH90,0)))),"A",SUM('Saisie résultats'!J90:L90,'Saisie résultats'!AY90:AZ90,'Saisie résultats'!BD90:BH90))))</f>
      </c>
      <c r="G91" s="38">
        <f>IF(ISBLANK('Liste élèves'!B92),"",IF(OR(COUNTBLANK('Saisie résultats'!S90:W90)&gt;0,COUNTBLANK('Saisie résultats'!AI90:AK90)&gt;0,COUNTBLANK('Saisie résultats'!AN90:AT90)&gt;0),"",IF(NOT(AND(ISERROR(MATCH("A",'Saisie résultats'!S90:W90,0)),ISERROR(MATCH("A",'Saisie résultats'!AI90:AK90,0)),ISERROR(MATCH("A",'Saisie résultats'!AN90:AT90,0)))),"A",SUM('Saisie résultats'!S90:W90,'Saisie résultats'!AI90:AK90,'Saisie résultats'!AN90:AT90))))</f>
      </c>
      <c r="H91" s="38">
        <f>IF(ISBLANK('Liste élèves'!B92),"",IF(OR(COUNTBLANK('Saisie résultats'!AE90:AH90)&gt;0,COUNTBLANK('Saisie résultats'!AL90:AM90)&gt;0,COUNTBLANK('Saisie résultats'!AV90:AX90)&gt;0),"",IF(NOT(AND(ISERROR(MATCH("A",'Saisie résultats'!AE90:AH90,0)),ISERROR(MATCH("A",'Saisie résultats'!AL90:AM90,0)),ISERROR(MATCH("A",'Saisie résultats'!AV90:AX90,0)))),"A",SUM('Saisie résultats'!AE90:AH90,'Saisie résultats'!AL90:AM90,'Saisie résultats'!AV90:AX90))))</f>
      </c>
      <c r="I91" s="38">
        <f>IF(ISBLANK('Liste élèves'!B92),"",IF(OR(COUNTBLANK('Saisie résultats'!BO90:BS90)&gt;0,COUNTBLANK('Saisie résultats'!BV90:BX90)&gt;0),"",IF(NOT(AND(ISERROR(MATCH("A",'Saisie résultats'!BO90:BS90,0)),ISERROR(MATCH("A",'Saisie résultats'!BV90:BX90,0)))),"A",SUM('Saisie résultats'!BO90:BS90,'Saisie résultats'!BV90:BX90))))</f>
      </c>
      <c r="J91" s="38">
        <f>IF(ISBLANK('Liste élèves'!B92),"",IF(OR(COUNTBLANK('Saisie résultats'!BT90:BU90)&gt;0,COUNTBLANK('Saisie résultats'!BY90:CH90)&gt;0),"",IF(NOT(AND(ISERROR(MATCH("A",'Saisie résultats'!BT90:BU90,0)),ISERROR(MATCH("A",'Saisie résultats'!BY90:CH90,0)))),"A",SUM('Saisie résultats'!BT90:BU90,'Saisie résultats'!BY90:CH90))))</f>
      </c>
      <c r="K91" s="38">
        <f>IF(ISBLANK('Liste élèves'!B92),"",IF(COUNTBLANK('Saisie résultats'!CL90:CR90)&gt;0,"",IF(NOT(AND(ISERROR(MATCH("A",'Saisie résultats'!CL90:CR90,0)))),"A",SUM('Saisie résultats'!CL90:CR90))))</f>
      </c>
      <c r="L91" s="38">
        <f>IF(ISBLANK('Liste élèves'!B92),"",IF(OR(COUNTBLANK('Saisie résultats'!CI90:CK90)&gt;0,COUNTBLANK('Saisie résultats'!CS90:CV90)&gt;0),"",IF(NOT(AND(ISERROR(MATCH("A",'Saisie résultats'!CI90:CK90,0)),ISERROR(MATCH("A",'Saisie résultats'!CS90:CV90,0)))),"A",SUM('Saisie résultats'!CI90:CK90,'Saisie résultats'!CS90:CV90))))</f>
      </c>
      <c r="M91" s="38">
        <f>IF(ISBLANK('Liste élèves'!B92),"",IF(OR(COUNTBLANK('Saisie résultats'!BL90:BN90)&gt;0,COUNTBLANK('Saisie résultats'!CW90:CY90)&gt;0),"",IF(NOT(AND(ISERROR(MATCH("A",'Saisie résultats'!BL90:BN90,0)),ISERROR(MATCH("A",'Saisie résultats'!CW90:CY90,0)))),"A",SUM('Saisie résultats'!BL90:BN90,'Saisie résultats'!CW90:CY90))))</f>
      </c>
      <c r="N91" s="22" t="b">
        <f>AND(NOT(ISBLANK('Liste élèves'!B92)),COUNTA('Saisie résultats'!D90:CY90)&lt;&gt;100)</f>
        <v>0</v>
      </c>
      <c r="O91" s="22">
        <f>COUNTBLANK('Saisie résultats'!D90:CY90)</f>
        <v>100</v>
      </c>
      <c r="P91" s="22" t="b">
        <f t="shared" si="3"/>
        <v>1</v>
      </c>
      <c r="Q91" s="22">
        <f>IF(ISBLANK('Liste élèves'!B92),"",IF(OR(ISTEXT(D91),ISTEXT(E91),ISTEXT(F91),ISTEXT(G91),ISTEXT(H91)),"",SUM(D91:H91)))</f>
      </c>
      <c r="R91" s="22">
        <f>IF(ISBLANK('Liste élèves'!B92),"",IF(OR(ISTEXT(I91),ISTEXT(J91),ISTEXT(K91),ISTEXT(L91),ISTEXT(M91)),"",SUM(I91:M91)))</f>
      </c>
      <c r="AD91" s="39"/>
      <c r="AE91" s="39"/>
      <c r="AF91" s="40"/>
      <c r="AG91" s="40"/>
      <c r="AH91" s="40"/>
      <c r="AI91" s="40"/>
      <c r="AJ91" s="40"/>
      <c r="IS91" s="7"/>
    </row>
    <row r="92" spans="2:253" s="22" customFormat="1" ht="15" customHeight="1">
      <c r="B92" s="36">
        <v>83</v>
      </c>
      <c r="C92" s="37">
        <f>IF(ISBLANK('Liste élèves'!B93),"",('Liste élèves'!B93))</f>
      </c>
      <c r="D92" s="38">
        <f>IF(ISBLANK('Liste élèves'!B93),"",IF(OR(COUNTBLANK('Saisie résultats'!D91:I91)&gt;0,COUNTBLANK('Saisie résultats'!X91:AB91)&gt;0,COUNTBLANK('Saisie résultats'!AD91)&gt;0,COUNTBLANK('Saisie résultats'!BI91:BK91)&gt;0),"",IF(NOT(AND(ISERROR(MATCH("A",'Saisie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résultats'!BI91:BK91))))</f>
      </c>
      <c r="E92" s="38">
        <f>IF(ISBLANK('Liste élèves'!B93),"",IF(OR(COUNTBLANK('Saisie résultats'!M91:R91)&gt;0,COUNTBLANK('Saisie résultats'!AC91)&gt;0,COUNTBLANK('Saisie résultats'!BA91:BC91)&gt;0),"",IF(NOT(AND(ISERROR(MATCH("A",'Saisie résultats'!M91:R91,0)),ISERROR(MATCH("A",'Saisie résultats'!AC91:AC91,0)),ISERROR(MATCH("A",'Saisie résultats'!BA91:BC91,0)))),"A",SUM('Saisie résultats'!M91:R91,'Saisie résultats'!AC91,'Saisie résultats'!BA91:BC91))))</f>
      </c>
      <c r="F92" s="38">
        <f>IF(ISBLANK('Liste élèves'!B93),"",IF(OR(COUNTBLANK('Saisie résultats'!J91:L91)&gt;0,COUNTBLANK('Saisie résultats'!AY91:AZ91)&gt;0,COUNTBLANK('Saisie résultats'!BD91:BH91)&gt;0),"",IF(NOT(AND(ISERROR(MATCH("A",'Saisie résultats'!J91:L91,0)),ISERROR(MATCH("A",'Saisie résultats'!AY91:AZ91,0)),ISERROR(MATCH("A",'Saisie résultats'!BD91:BH91,0)))),"A",SUM('Saisie résultats'!J91:L91,'Saisie résultats'!AY91:AZ91,'Saisie résultats'!BD91:BH91))))</f>
      </c>
      <c r="G92" s="38">
        <f>IF(ISBLANK('Liste élèves'!B93),"",IF(OR(COUNTBLANK('Saisie résultats'!S91:W91)&gt;0,COUNTBLANK('Saisie résultats'!AI91:AK91)&gt;0,COUNTBLANK('Saisie résultats'!AN91:AT91)&gt;0),"",IF(NOT(AND(ISERROR(MATCH("A",'Saisie résultats'!S91:W91,0)),ISERROR(MATCH("A",'Saisie résultats'!AI91:AK91,0)),ISERROR(MATCH("A",'Saisie résultats'!AN91:AT91,0)))),"A",SUM('Saisie résultats'!S91:W91,'Saisie résultats'!AI91:AK91,'Saisie résultats'!AN91:AT91))))</f>
      </c>
      <c r="H92" s="38">
        <f>IF(ISBLANK('Liste élèves'!B93),"",IF(OR(COUNTBLANK('Saisie résultats'!AE91:AH91)&gt;0,COUNTBLANK('Saisie résultats'!AL91:AM91)&gt;0,COUNTBLANK('Saisie résultats'!AV91:AX91)&gt;0),"",IF(NOT(AND(ISERROR(MATCH("A",'Saisie résultats'!AE91:AH91,0)),ISERROR(MATCH("A",'Saisie résultats'!AL91:AM91,0)),ISERROR(MATCH("A",'Saisie résultats'!AV91:AX91,0)))),"A",SUM('Saisie résultats'!AE91:AH91,'Saisie résultats'!AL91:AM91,'Saisie résultats'!AV91:AX91))))</f>
      </c>
      <c r="I92" s="38">
        <f>IF(ISBLANK('Liste élèves'!B93),"",IF(OR(COUNTBLANK('Saisie résultats'!BO91:BS91)&gt;0,COUNTBLANK('Saisie résultats'!BV91:BX91)&gt;0),"",IF(NOT(AND(ISERROR(MATCH("A",'Saisie résultats'!BO91:BS91,0)),ISERROR(MATCH("A",'Saisie résultats'!BV91:BX91,0)))),"A",SUM('Saisie résultats'!BO91:BS91,'Saisie résultats'!BV91:BX91))))</f>
      </c>
      <c r="J92" s="38">
        <f>IF(ISBLANK('Liste élèves'!B93),"",IF(OR(COUNTBLANK('Saisie résultats'!BT91:BU91)&gt;0,COUNTBLANK('Saisie résultats'!BY91:CH91)&gt;0),"",IF(NOT(AND(ISERROR(MATCH("A",'Saisie résultats'!BT91:BU91,0)),ISERROR(MATCH("A",'Saisie résultats'!BY91:CH91,0)))),"A",SUM('Saisie résultats'!BT91:BU91,'Saisie résultats'!BY91:CH91))))</f>
      </c>
      <c r="K92" s="38">
        <f>IF(ISBLANK('Liste élèves'!B93),"",IF(COUNTBLANK('Saisie résultats'!CL91:CR91)&gt;0,"",IF(NOT(AND(ISERROR(MATCH("A",'Saisie résultats'!CL91:CR91,0)))),"A",SUM('Saisie résultats'!CL91:CR91))))</f>
      </c>
      <c r="L92" s="38">
        <f>IF(ISBLANK('Liste élèves'!B93),"",IF(OR(COUNTBLANK('Saisie résultats'!CI91:CK91)&gt;0,COUNTBLANK('Saisie résultats'!CS91:CV91)&gt;0),"",IF(NOT(AND(ISERROR(MATCH("A",'Saisie résultats'!CI91:CK91,0)),ISERROR(MATCH("A",'Saisie résultats'!CS91:CV91,0)))),"A",SUM('Saisie résultats'!CI91:CK91,'Saisie résultats'!CS91:CV91))))</f>
      </c>
      <c r="M92" s="38">
        <f>IF(ISBLANK('Liste élèves'!B93),"",IF(OR(COUNTBLANK('Saisie résultats'!BL91:BN91)&gt;0,COUNTBLANK('Saisie résultats'!CW91:CY91)&gt;0),"",IF(NOT(AND(ISERROR(MATCH("A",'Saisie résultats'!BL91:BN91,0)),ISERROR(MATCH("A",'Saisie résultats'!CW91:CY91,0)))),"A",SUM('Saisie résultats'!BL91:BN91,'Saisie résultats'!CW91:CY91))))</f>
      </c>
      <c r="N92" s="22" t="b">
        <f>AND(NOT(ISBLANK('Liste élèves'!B93)),COUNTA('Saisie résultats'!D91:CY91)&lt;&gt;100)</f>
        <v>0</v>
      </c>
      <c r="O92" s="22">
        <f>COUNTBLANK('Saisie résultats'!D91:CY91)</f>
        <v>100</v>
      </c>
      <c r="P92" s="22" t="b">
        <f t="shared" si="3"/>
        <v>1</v>
      </c>
      <c r="Q92" s="22">
        <f>IF(ISBLANK('Liste élèves'!B93),"",IF(OR(ISTEXT(D92),ISTEXT(E92),ISTEXT(F92),ISTEXT(G92),ISTEXT(H92)),"",SUM(D92:H92)))</f>
      </c>
      <c r="R92" s="22">
        <f>IF(ISBLANK('Liste élèves'!B93),"",IF(OR(ISTEXT(I92),ISTEXT(J92),ISTEXT(K92),ISTEXT(L92),ISTEXT(M92)),"",SUM(I92:M92)))</f>
      </c>
      <c r="AD92" s="39"/>
      <c r="AE92" s="39"/>
      <c r="AF92" s="40"/>
      <c r="AG92" s="40"/>
      <c r="AH92" s="40"/>
      <c r="AI92" s="40"/>
      <c r="AJ92" s="40"/>
      <c r="IS92" s="7"/>
    </row>
    <row r="93" spans="2:253" s="22" customFormat="1" ht="15" customHeight="1">
      <c r="B93" s="36">
        <v>84</v>
      </c>
      <c r="C93" s="37">
        <f>IF(ISBLANK('Liste élèves'!B94),"",('Liste élèves'!B94))</f>
      </c>
      <c r="D93" s="38">
        <f>IF(ISBLANK('Liste élèves'!B94),"",IF(OR(COUNTBLANK('Saisie résultats'!D92:I92)&gt;0,COUNTBLANK('Saisie résultats'!X92:AB92)&gt;0,COUNTBLANK('Saisie résultats'!AD92)&gt;0,COUNTBLANK('Saisie résultats'!BI92:BK92)&gt;0),"",IF(NOT(AND(ISERROR(MATCH("A",'Saisie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résultats'!BI92:BK92))))</f>
      </c>
      <c r="E93" s="38">
        <f>IF(ISBLANK('Liste élèves'!B94),"",IF(OR(COUNTBLANK('Saisie résultats'!M92:R92)&gt;0,COUNTBLANK('Saisie résultats'!AC92)&gt;0,COUNTBLANK('Saisie résultats'!BA92:BC92)&gt;0),"",IF(NOT(AND(ISERROR(MATCH("A",'Saisie résultats'!M92:R92,0)),ISERROR(MATCH("A",'Saisie résultats'!AC92:AC92,0)),ISERROR(MATCH("A",'Saisie résultats'!BA92:BC92,0)))),"A",SUM('Saisie résultats'!M92:R92,'Saisie résultats'!AC92,'Saisie résultats'!BA92:BC92))))</f>
      </c>
      <c r="F93" s="38">
        <f>IF(ISBLANK('Liste élèves'!B94),"",IF(OR(COUNTBLANK('Saisie résultats'!J92:L92)&gt;0,COUNTBLANK('Saisie résultats'!AY92:AZ92)&gt;0,COUNTBLANK('Saisie résultats'!BD92:BH92)&gt;0),"",IF(NOT(AND(ISERROR(MATCH("A",'Saisie résultats'!J92:L92,0)),ISERROR(MATCH("A",'Saisie résultats'!AY92:AZ92,0)),ISERROR(MATCH("A",'Saisie résultats'!BD92:BH92,0)))),"A",SUM('Saisie résultats'!J92:L92,'Saisie résultats'!AY92:AZ92,'Saisie résultats'!BD92:BH92))))</f>
      </c>
      <c r="G93" s="38">
        <f>IF(ISBLANK('Liste élèves'!B94),"",IF(OR(COUNTBLANK('Saisie résultats'!S92:W92)&gt;0,COUNTBLANK('Saisie résultats'!AI92:AK92)&gt;0,COUNTBLANK('Saisie résultats'!AN92:AT92)&gt;0),"",IF(NOT(AND(ISERROR(MATCH("A",'Saisie résultats'!S92:W92,0)),ISERROR(MATCH("A",'Saisie résultats'!AI92:AK92,0)),ISERROR(MATCH("A",'Saisie résultats'!AN92:AT92,0)))),"A",SUM('Saisie résultats'!S92:W92,'Saisie résultats'!AI92:AK92,'Saisie résultats'!AN92:AT92))))</f>
      </c>
      <c r="H93" s="38">
        <f>IF(ISBLANK('Liste élèves'!B94),"",IF(OR(COUNTBLANK('Saisie résultats'!AE92:AH92)&gt;0,COUNTBLANK('Saisie résultats'!AL92:AM92)&gt;0,COUNTBLANK('Saisie résultats'!AV92:AX92)&gt;0),"",IF(NOT(AND(ISERROR(MATCH("A",'Saisie résultats'!AE92:AH92,0)),ISERROR(MATCH("A",'Saisie résultats'!AL92:AM92,0)),ISERROR(MATCH("A",'Saisie résultats'!AV92:AX92,0)))),"A",SUM('Saisie résultats'!AE92:AH92,'Saisie résultats'!AL92:AM92,'Saisie résultats'!AV92:AX92))))</f>
      </c>
      <c r="I93" s="38">
        <f>IF(ISBLANK('Liste élèves'!B94),"",IF(OR(COUNTBLANK('Saisie résultats'!BO92:BS92)&gt;0,COUNTBLANK('Saisie résultats'!BV92:BX92)&gt;0),"",IF(NOT(AND(ISERROR(MATCH("A",'Saisie résultats'!BO92:BS92,0)),ISERROR(MATCH("A",'Saisie résultats'!BV92:BX92,0)))),"A",SUM('Saisie résultats'!BO92:BS92,'Saisie résultats'!BV92:BX92))))</f>
      </c>
      <c r="J93" s="38">
        <f>IF(ISBLANK('Liste élèves'!B94),"",IF(OR(COUNTBLANK('Saisie résultats'!BT92:BU92)&gt;0,COUNTBLANK('Saisie résultats'!BY92:CH92)&gt;0),"",IF(NOT(AND(ISERROR(MATCH("A",'Saisie résultats'!BT92:BU92,0)),ISERROR(MATCH("A",'Saisie résultats'!BY92:CH92,0)))),"A",SUM('Saisie résultats'!BT92:BU92,'Saisie résultats'!BY92:CH92))))</f>
      </c>
      <c r="K93" s="38">
        <f>IF(ISBLANK('Liste élèves'!B94),"",IF(COUNTBLANK('Saisie résultats'!CL92:CR92)&gt;0,"",IF(NOT(AND(ISERROR(MATCH("A",'Saisie résultats'!CL92:CR92,0)))),"A",SUM('Saisie résultats'!CL92:CR92))))</f>
      </c>
      <c r="L93" s="38">
        <f>IF(ISBLANK('Liste élèves'!B94),"",IF(OR(COUNTBLANK('Saisie résultats'!CI92:CK92)&gt;0,COUNTBLANK('Saisie résultats'!CS92:CV92)&gt;0),"",IF(NOT(AND(ISERROR(MATCH("A",'Saisie résultats'!CI92:CK92,0)),ISERROR(MATCH("A",'Saisie résultats'!CS92:CV92,0)))),"A",SUM('Saisie résultats'!CI92:CK92,'Saisie résultats'!CS92:CV92))))</f>
      </c>
      <c r="M93" s="38">
        <f>IF(ISBLANK('Liste élèves'!B94),"",IF(OR(COUNTBLANK('Saisie résultats'!BL92:BN92)&gt;0,COUNTBLANK('Saisie résultats'!CW92:CY92)&gt;0),"",IF(NOT(AND(ISERROR(MATCH("A",'Saisie résultats'!BL92:BN92,0)),ISERROR(MATCH("A",'Saisie résultats'!CW92:CY92,0)))),"A",SUM('Saisie résultats'!BL92:BN92,'Saisie résultats'!CW92:CY92))))</f>
      </c>
      <c r="N93" s="22" t="b">
        <f>AND(NOT(ISBLANK('Liste élèves'!B94)),COUNTA('Saisie résultats'!D92:CY92)&lt;&gt;100)</f>
        <v>0</v>
      </c>
      <c r="O93" s="22">
        <f>COUNTBLANK('Saisie résultats'!D92:CY92)</f>
        <v>100</v>
      </c>
      <c r="P93" s="22" t="b">
        <f t="shared" si="3"/>
        <v>1</v>
      </c>
      <c r="Q93" s="22">
        <f>IF(ISBLANK('Liste élèves'!B94),"",IF(OR(ISTEXT(D93),ISTEXT(E93),ISTEXT(F93),ISTEXT(G93),ISTEXT(H93)),"",SUM(D93:H93)))</f>
      </c>
      <c r="R93" s="22">
        <f>IF(ISBLANK('Liste élèves'!B94),"",IF(OR(ISTEXT(I93),ISTEXT(J93),ISTEXT(K93),ISTEXT(L93),ISTEXT(M93)),"",SUM(I93:M93)))</f>
      </c>
      <c r="AD93" s="39"/>
      <c r="AE93" s="39"/>
      <c r="AF93" s="40"/>
      <c r="AG93" s="40"/>
      <c r="AH93" s="40"/>
      <c r="AI93" s="40"/>
      <c r="AJ93" s="40"/>
      <c r="IS93" s="7"/>
    </row>
    <row r="94" spans="2:253" s="22" customFormat="1" ht="15" customHeight="1">
      <c r="B94" s="36">
        <v>85</v>
      </c>
      <c r="C94" s="37">
        <f>IF(ISBLANK('Liste élèves'!B95),"",('Liste élèves'!B95))</f>
      </c>
      <c r="D94" s="38">
        <f>IF(ISBLANK('Liste élèves'!B95),"",IF(OR(COUNTBLANK('Saisie résultats'!D93:I93)&gt;0,COUNTBLANK('Saisie résultats'!X93:AB93)&gt;0,COUNTBLANK('Saisie résultats'!AD93)&gt;0,COUNTBLANK('Saisie résultats'!BI93:BK93)&gt;0),"",IF(NOT(AND(ISERROR(MATCH("A",'Saisie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résultats'!BI93:BK93))))</f>
      </c>
      <c r="E94" s="38">
        <f>IF(ISBLANK('Liste élèves'!B95),"",IF(OR(COUNTBLANK('Saisie résultats'!M93:R93)&gt;0,COUNTBLANK('Saisie résultats'!AC93)&gt;0,COUNTBLANK('Saisie résultats'!BA93:BC93)&gt;0),"",IF(NOT(AND(ISERROR(MATCH("A",'Saisie résultats'!M93:R93,0)),ISERROR(MATCH("A",'Saisie résultats'!AC93:AC93,0)),ISERROR(MATCH("A",'Saisie résultats'!BA93:BC93,0)))),"A",SUM('Saisie résultats'!M93:R93,'Saisie résultats'!AC93,'Saisie résultats'!BA93:BC93))))</f>
      </c>
      <c r="F94" s="38">
        <f>IF(ISBLANK('Liste élèves'!B95),"",IF(OR(COUNTBLANK('Saisie résultats'!J93:L93)&gt;0,COUNTBLANK('Saisie résultats'!AY93:AZ93)&gt;0,COUNTBLANK('Saisie résultats'!BD93:BH93)&gt;0),"",IF(NOT(AND(ISERROR(MATCH("A",'Saisie résultats'!J93:L93,0)),ISERROR(MATCH("A",'Saisie résultats'!AY93:AZ93,0)),ISERROR(MATCH("A",'Saisie résultats'!BD93:BH93,0)))),"A",SUM('Saisie résultats'!J93:L93,'Saisie résultats'!AY93:AZ93,'Saisie résultats'!BD93:BH93))))</f>
      </c>
      <c r="G94" s="38">
        <f>IF(ISBLANK('Liste élèves'!B95),"",IF(OR(COUNTBLANK('Saisie résultats'!S93:W93)&gt;0,COUNTBLANK('Saisie résultats'!AI93:AK93)&gt;0,COUNTBLANK('Saisie résultats'!AN93:AT93)&gt;0),"",IF(NOT(AND(ISERROR(MATCH("A",'Saisie résultats'!S93:W93,0)),ISERROR(MATCH("A",'Saisie résultats'!AI93:AK93,0)),ISERROR(MATCH("A",'Saisie résultats'!AN93:AT93,0)))),"A",SUM('Saisie résultats'!S93:W93,'Saisie résultats'!AI93:AK93,'Saisie résultats'!AN93:AT93))))</f>
      </c>
      <c r="H94" s="38">
        <f>IF(ISBLANK('Liste élèves'!B95),"",IF(OR(COUNTBLANK('Saisie résultats'!AE93:AH93)&gt;0,COUNTBLANK('Saisie résultats'!AL93:AM93)&gt;0,COUNTBLANK('Saisie résultats'!AV93:AX93)&gt;0),"",IF(NOT(AND(ISERROR(MATCH("A",'Saisie résultats'!AE93:AH93,0)),ISERROR(MATCH("A",'Saisie résultats'!AL93:AM93,0)),ISERROR(MATCH("A",'Saisie résultats'!AV93:AX93,0)))),"A",SUM('Saisie résultats'!AE93:AH93,'Saisie résultats'!AL93:AM93,'Saisie résultats'!AV93:AX93))))</f>
      </c>
      <c r="I94" s="38">
        <f>IF(ISBLANK('Liste élèves'!B95),"",IF(OR(COUNTBLANK('Saisie résultats'!BO93:BS93)&gt;0,COUNTBLANK('Saisie résultats'!BV93:BX93)&gt;0),"",IF(NOT(AND(ISERROR(MATCH("A",'Saisie résultats'!BO93:BS93,0)),ISERROR(MATCH("A",'Saisie résultats'!BV93:BX93,0)))),"A",SUM('Saisie résultats'!BO93:BS93,'Saisie résultats'!BV93:BX93))))</f>
      </c>
      <c r="J94" s="38">
        <f>IF(ISBLANK('Liste élèves'!B95),"",IF(OR(COUNTBLANK('Saisie résultats'!BT93:BU93)&gt;0,COUNTBLANK('Saisie résultats'!BY93:CH93)&gt;0),"",IF(NOT(AND(ISERROR(MATCH("A",'Saisie résultats'!BT93:BU93,0)),ISERROR(MATCH("A",'Saisie résultats'!BY93:CH93,0)))),"A",SUM('Saisie résultats'!BT93:BU93,'Saisie résultats'!BY93:CH93))))</f>
      </c>
      <c r="K94" s="38">
        <f>IF(ISBLANK('Liste élèves'!B95),"",IF(COUNTBLANK('Saisie résultats'!CL93:CR93)&gt;0,"",IF(NOT(AND(ISERROR(MATCH("A",'Saisie résultats'!CL93:CR93,0)))),"A",SUM('Saisie résultats'!CL93:CR93))))</f>
      </c>
      <c r="L94" s="38">
        <f>IF(ISBLANK('Liste élèves'!B95),"",IF(OR(COUNTBLANK('Saisie résultats'!CI93:CK93)&gt;0,COUNTBLANK('Saisie résultats'!CS93:CV93)&gt;0),"",IF(NOT(AND(ISERROR(MATCH("A",'Saisie résultats'!CI93:CK93,0)),ISERROR(MATCH("A",'Saisie résultats'!CS93:CV93,0)))),"A",SUM('Saisie résultats'!CI93:CK93,'Saisie résultats'!CS93:CV93))))</f>
      </c>
      <c r="M94" s="38">
        <f>IF(ISBLANK('Liste élèves'!B95),"",IF(OR(COUNTBLANK('Saisie résultats'!BL93:BN93)&gt;0,COUNTBLANK('Saisie résultats'!CW93:CY93)&gt;0),"",IF(NOT(AND(ISERROR(MATCH("A",'Saisie résultats'!BL93:BN93,0)),ISERROR(MATCH("A",'Saisie résultats'!CW93:CY93,0)))),"A",SUM('Saisie résultats'!BL93:BN93,'Saisie résultats'!CW93:CY93))))</f>
      </c>
      <c r="N94" s="22" t="b">
        <f>AND(NOT(ISBLANK('Liste élèves'!B95)),COUNTA('Saisie résultats'!D93:CY93)&lt;&gt;100)</f>
        <v>0</v>
      </c>
      <c r="O94" s="22">
        <f>COUNTBLANK('Saisie résultats'!D93:CY93)</f>
        <v>100</v>
      </c>
      <c r="P94" s="22" t="b">
        <f t="shared" si="3"/>
        <v>1</v>
      </c>
      <c r="Q94" s="22">
        <f>IF(ISBLANK('Liste élèves'!B95),"",IF(OR(ISTEXT(D94),ISTEXT(E94),ISTEXT(F94),ISTEXT(G94),ISTEXT(H94)),"",SUM(D94:H94)))</f>
      </c>
      <c r="R94" s="22">
        <f>IF(ISBLANK('Liste élèves'!B95),"",IF(OR(ISTEXT(I94),ISTEXT(J94),ISTEXT(K94),ISTEXT(L94),ISTEXT(M94)),"",SUM(I94:M94)))</f>
      </c>
      <c r="AD94" s="39"/>
      <c r="AE94" s="39"/>
      <c r="AF94" s="40"/>
      <c r="AG94" s="40"/>
      <c r="AH94" s="40"/>
      <c r="AI94" s="40"/>
      <c r="AJ94" s="40"/>
      <c r="IS94" s="7"/>
    </row>
    <row r="95" spans="2:253" s="22" customFormat="1" ht="15" customHeight="1">
      <c r="B95" s="36">
        <v>86</v>
      </c>
      <c r="C95" s="37">
        <f>IF(ISBLANK('Liste élèves'!B96),"",('Liste élèves'!B96))</f>
      </c>
      <c r="D95" s="38">
        <f>IF(ISBLANK('Liste élèves'!B96),"",IF(OR(COUNTBLANK('Saisie résultats'!D94:I94)&gt;0,COUNTBLANK('Saisie résultats'!X94:AB94)&gt;0,COUNTBLANK('Saisie résultats'!AD94)&gt;0,COUNTBLANK('Saisie résultats'!BI94:BK94)&gt;0),"",IF(NOT(AND(ISERROR(MATCH("A",'Saisie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résultats'!BI94:BK94))))</f>
      </c>
      <c r="E95" s="38">
        <f>IF(ISBLANK('Liste élèves'!B96),"",IF(OR(COUNTBLANK('Saisie résultats'!M94:R94)&gt;0,COUNTBLANK('Saisie résultats'!AC94)&gt;0,COUNTBLANK('Saisie résultats'!BA94:BC94)&gt;0),"",IF(NOT(AND(ISERROR(MATCH("A",'Saisie résultats'!M94:R94,0)),ISERROR(MATCH("A",'Saisie résultats'!AC94:AC94,0)),ISERROR(MATCH("A",'Saisie résultats'!BA94:BC94,0)))),"A",SUM('Saisie résultats'!M94:R94,'Saisie résultats'!AC94,'Saisie résultats'!BA94:BC94))))</f>
      </c>
      <c r="F95" s="38">
        <f>IF(ISBLANK('Liste élèves'!B96),"",IF(OR(COUNTBLANK('Saisie résultats'!J94:L94)&gt;0,COUNTBLANK('Saisie résultats'!AY94:AZ94)&gt;0,COUNTBLANK('Saisie résultats'!BD94:BH94)&gt;0),"",IF(NOT(AND(ISERROR(MATCH("A",'Saisie résultats'!J94:L94,0)),ISERROR(MATCH("A",'Saisie résultats'!AY94:AZ94,0)),ISERROR(MATCH("A",'Saisie résultats'!BD94:BH94,0)))),"A",SUM('Saisie résultats'!J94:L94,'Saisie résultats'!AY94:AZ94,'Saisie résultats'!BD94:BH94))))</f>
      </c>
      <c r="G95" s="38">
        <f>IF(ISBLANK('Liste élèves'!B96),"",IF(OR(COUNTBLANK('Saisie résultats'!S94:W94)&gt;0,COUNTBLANK('Saisie résultats'!AI94:AK94)&gt;0,COUNTBLANK('Saisie résultats'!AN94:AT94)&gt;0),"",IF(NOT(AND(ISERROR(MATCH("A",'Saisie résultats'!S94:W94,0)),ISERROR(MATCH("A",'Saisie résultats'!AI94:AK94,0)),ISERROR(MATCH("A",'Saisie résultats'!AN94:AT94,0)))),"A",SUM('Saisie résultats'!S94:W94,'Saisie résultats'!AI94:AK94,'Saisie résultats'!AN94:AT94))))</f>
      </c>
      <c r="H95" s="38">
        <f>IF(ISBLANK('Liste élèves'!B96),"",IF(OR(COUNTBLANK('Saisie résultats'!AE94:AH94)&gt;0,COUNTBLANK('Saisie résultats'!AL94:AM94)&gt;0,COUNTBLANK('Saisie résultats'!AV94:AX94)&gt;0),"",IF(NOT(AND(ISERROR(MATCH("A",'Saisie résultats'!AE94:AH94,0)),ISERROR(MATCH("A",'Saisie résultats'!AL94:AM94,0)),ISERROR(MATCH("A",'Saisie résultats'!AV94:AX94,0)))),"A",SUM('Saisie résultats'!AE94:AH94,'Saisie résultats'!AL94:AM94,'Saisie résultats'!AV94:AX94))))</f>
      </c>
      <c r="I95" s="38">
        <f>IF(ISBLANK('Liste élèves'!B96),"",IF(OR(COUNTBLANK('Saisie résultats'!BO94:BS94)&gt;0,COUNTBLANK('Saisie résultats'!BV94:BX94)&gt;0),"",IF(NOT(AND(ISERROR(MATCH("A",'Saisie résultats'!BO94:BS94,0)),ISERROR(MATCH("A",'Saisie résultats'!BV94:BX94,0)))),"A",SUM('Saisie résultats'!BO94:BS94,'Saisie résultats'!BV94:BX94))))</f>
      </c>
      <c r="J95" s="38">
        <f>IF(ISBLANK('Liste élèves'!B96),"",IF(OR(COUNTBLANK('Saisie résultats'!BT94:BU94)&gt;0,COUNTBLANK('Saisie résultats'!BY94:CH94)&gt;0),"",IF(NOT(AND(ISERROR(MATCH("A",'Saisie résultats'!BT94:BU94,0)),ISERROR(MATCH("A",'Saisie résultats'!BY94:CH94,0)))),"A",SUM('Saisie résultats'!BT94:BU94,'Saisie résultats'!BY94:CH94))))</f>
      </c>
      <c r="K95" s="38">
        <f>IF(ISBLANK('Liste élèves'!B96),"",IF(COUNTBLANK('Saisie résultats'!CL94:CR94)&gt;0,"",IF(NOT(AND(ISERROR(MATCH("A",'Saisie résultats'!CL94:CR94,0)))),"A",SUM('Saisie résultats'!CL94:CR94))))</f>
      </c>
      <c r="L95" s="38">
        <f>IF(ISBLANK('Liste élèves'!B96),"",IF(OR(COUNTBLANK('Saisie résultats'!CI94:CK94)&gt;0,COUNTBLANK('Saisie résultats'!CS94:CV94)&gt;0),"",IF(NOT(AND(ISERROR(MATCH("A",'Saisie résultats'!CI94:CK94,0)),ISERROR(MATCH("A",'Saisie résultats'!CS94:CV94,0)))),"A",SUM('Saisie résultats'!CI94:CK94,'Saisie résultats'!CS94:CV94))))</f>
      </c>
      <c r="M95" s="38">
        <f>IF(ISBLANK('Liste élèves'!B96),"",IF(OR(COUNTBLANK('Saisie résultats'!BL94:BN94)&gt;0,COUNTBLANK('Saisie résultats'!CW94:CY94)&gt;0),"",IF(NOT(AND(ISERROR(MATCH("A",'Saisie résultats'!BL94:BN94,0)),ISERROR(MATCH("A",'Saisie résultats'!CW94:CY94,0)))),"A",SUM('Saisie résultats'!BL94:BN94,'Saisie résultats'!CW94:CY94))))</f>
      </c>
      <c r="N95" s="22" t="b">
        <f>AND(NOT(ISBLANK('Liste élèves'!B96)),COUNTA('Saisie résultats'!D94:CY94)&lt;&gt;100)</f>
        <v>0</v>
      </c>
      <c r="O95" s="22">
        <f>COUNTBLANK('Saisie résultats'!D94:CY94)</f>
        <v>100</v>
      </c>
      <c r="P95" s="22" t="b">
        <f t="shared" si="3"/>
        <v>1</v>
      </c>
      <c r="Q95" s="22">
        <f>IF(ISBLANK('Liste élèves'!B96),"",IF(OR(ISTEXT(D95),ISTEXT(E95),ISTEXT(F95),ISTEXT(G95),ISTEXT(H95)),"",SUM(D95:H95)))</f>
      </c>
      <c r="R95" s="22">
        <f>IF(ISBLANK('Liste élèves'!B96),"",IF(OR(ISTEXT(I95),ISTEXT(J95),ISTEXT(K95),ISTEXT(L95),ISTEXT(M95)),"",SUM(I95:M95)))</f>
      </c>
      <c r="AD95" s="39"/>
      <c r="AE95" s="39"/>
      <c r="AF95" s="40"/>
      <c r="AG95" s="40"/>
      <c r="AH95" s="40"/>
      <c r="AI95" s="40"/>
      <c r="AJ95" s="40"/>
      <c r="IS95" s="7"/>
    </row>
    <row r="96" spans="2:253" s="22" customFormat="1" ht="15" customHeight="1">
      <c r="B96" s="36">
        <v>87</v>
      </c>
      <c r="C96" s="37">
        <f>IF(ISBLANK('Liste élèves'!B97),"",('Liste élèves'!B97))</f>
      </c>
      <c r="D96" s="38">
        <f>IF(ISBLANK('Liste élèves'!B97),"",IF(OR(COUNTBLANK('Saisie résultats'!D95:I95)&gt;0,COUNTBLANK('Saisie résultats'!X95:AB95)&gt;0,COUNTBLANK('Saisie résultats'!AD95)&gt;0,COUNTBLANK('Saisie résultats'!BI95:BK95)&gt;0),"",IF(NOT(AND(ISERROR(MATCH("A",'Saisie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résultats'!BI95:BK95))))</f>
      </c>
      <c r="E96" s="38">
        <f>IF(ISBLANK('Liste élèves'!B97),"",IF(OR(COUNTBLANK('Saisie résultats'!M95:R95)&gt;0,COUNTBLANK('Saisie résultats'!AC95)&gt;0,COUNTBLANK('Saisie résultats'!BA95:BC95)&gt;0),"",IF(NOT(AND(ISERROR(MATCH("A",'Saisie résultats'!M95:R95,0)),ISERROR(MATCH("A",'Saisie résultats'!AC95:AC95,0)),ISERROR(MATCH("A",'Saisie résultats'!BA95:BC95,0)))),"A",SUM('Saisie résultats'!M95:R95,'Saisie résultats'!AC95,'Saisie résultats'!BA95:BC95))))</f>
      </c>
      <c r="F96" s="38">
        <f>IF(ISBLANK('Liste élèves'!B97),"",IF(OR(COUNTBLANK('Saisie résultats'!J95:L95)&gt;0,COUNTBLANK('Saisie résultats'!AY95:AZ95)&gt;0,COUNTBLANK('Saisie résultats'!BD95:BH95)&gt;0),"",IF(NOT(AND(ISERROR(MATCH("A",'Saisie résultats'!J95:L95,0)),ISERROR(MATCH("A",'Saisie résultats'!AY95:AZ95,0)),ISERROR(MATCH("A",'Saisie résultats'!BD95:BH95,0)))),"A",SUM('Saisie résultats'!J95:L95,'Saisie résultats'!AY95:AZ95,'Saisie résultats'!BD95:BH95))))</f>
      </c>
      <c r="G96" s="38">
        <f>IF(ISBLANK('Liste élèves'!B97),"",IF(OR(COUNTBLANK('Saisie résultats'!S95:W95)&gt;0,COUNTBLANK('Saisie résultats'!AI95:AK95)&gt;0,COUNTBLANK('Saisie résultats'!AN95:AT95)&gt;0),"",IF(NOT(AND(ISERROR(MATCH("A",'Saisie résultats'!S95:W95,0)),ISERROR(MATCH("A",'Saisie résultats'!AI95:AK95,0)),ISERROR(MATCH("A",'Saisie résultats'!AN95:AT95,0)))),"A",SUM('Saisie résultats'!S95:W95,'Saisie résultats'!AI95:AK95,'Saisie résultats'!AN95:AT95))))</f>
      </c>
      <c r="H96" s="38">
        <f>IF(ISBLANK('Liste élèves'!B97),"",IF(OR(COUNTBLANK('Saisie résultats'!AE95:AH95)&gt;0,COUNTBLANK('Saisie résultats'!AL95:AM95)&gt;0,COUNTBLANK('Saisie résultats'!AV95:AX95)&gt;0),"",IF(NOT(AND(ISERROR(MATCH("A",'Saisie résultats'!AE95:AH95,0)),ISERROR(MATCH("A",'Saisie résultats'!AL95:AM95,0)),ISERROR(MATCH("A",'Saisie résultats'!AV95:AX95,0)))),"A",SUM('Saisie résultats'!AE95:AH95,'Saisie résultats'!AL95:AM95,'Saisie résultats'!AV95:AX95))))</f>
      </c>
      <c r="I96" s="38">
        <f>IF(ISBLANK('Liste élèves'!B97),"",IF(OR(COUNTBLANK('Saisie résultats'!BO95:BS95)&gt;0,COUNTBLANK('Saisie résultats'!BV95:BX95)&gt;0),"",IF(NOT(AND(ISERROR(MATCH("A",'Saisie résultats'!BO95:BS95,0)),ISERROR(MATCH("A",'Saisie résultats'!BV95:BX95,0)))),"A",SUM('Saisie résultats'!BO95:BS95,'Saisie résultats'!BV95:BX95))))</f>
      </c>
      <c r="J96" s="38">
        <f>IF(ISBLANK('Liste élèves'!B97),"",IF(OR(COUNTBLANK('Saisie résultats'!BT95:BU95)&gt;0,COUNTBLANK('Saisie résultats'!BY95:CH95)&gt;0),"",IF(NOT(AND(ISERROR(MATCH("A",'Saisie résultats'!BT95:BU95,0)),ISERROR(MATCH("A",'Saisie résultats'!BY95:CH95,0)))),"A",SUM('Saisie résultats'!BT95:BU95,'Saisie résultats'!BY95:CH95))))</f>
      </c>
      <c r="K96" s="38">
        <f>IF(ISBLANK('Liste élèves'!B97),"",IF(COUNTBLANK('Saisie résultats'!CL95:CR95)&gt;0,"",IF(NOT(AND(ISERROR(MATCH("A",'Saisie résultats'!CL95:CR95,0)))),"A",SUM('Saisie résultats'!CL95:CR95))))</f>
      </c>
      <c r="L96" s="38">
        <f>IF(ISBLANK('Liste élèves'!B97),"",IF(OR(COUNTBLANK('Saisie résultats'!CI95:CK95)&gt;0,COUNTBLANK('Saisie résultats'!CS95:CV95)&gt;0),"",IF(NOT(AND(ISERROR(MATCH("A",'Saisie résultats'!CI95:CK95,0)),ISERROR(MATCH("A",'Saisie résultats'!CS95:CV95,0)))),"A",SUM('Saisie résultats'!CI95:CK95,'Saisie résultats'!CS95:CV95))))</f>
      </c>
      <c r="M96" s="38">
        <f>IF(ISBLANK('Liste élèves'!B97),"",IF(OR(COUNTBLANK('Saisie résultats'!BL95:BN95)&gt;0,COUNTBLANK('Saisie résultats'!CW95:CY95)&gt;0),"",IF(NOT(AND(ISERROR(MATCH("A",'Saisie résultats'!BL95:BN95,0)),ISERROR(MATCH("A",'Saisie résultats'!CW95:CY95,0)))),"A",SUM('Saisie résultats'!BL95:BN95,'Saisie résultats'!CW95:CY95))))</f>
      </c>
      <c r="N96" s="22" t="b">
        <f>AND(NOT(ISBLANK('Liste élèves'!B97)),COUNTA('Saisie résultats'!D95:CY95)&lt;&gt;100)</f>
        <v>0</v>
      </c>
      <c r="O96" s="22">
        <f>COUNTBLANK('Saisie résultats'!D95:CY95)</f>
        <v>100</v>
      </c>
      <c r="P96" s="22" t="b">
        <f t="shared" si="3"/>
        <v>1</v>
      </c>
      <c r="Q96" s="22">
        <f>IF(ISBLANK('Liste élèves'!B97),"",IF(OR(ISTEXT(D96),ISTEXT(E96),ISTEXT(F96),ISTEXT(G96),ISTEXT(H96)),"",SUM(D96:H96)))</f>
      </c>
      <c r="R96" s="22">
        <f>IF(ISBLANK('Liste élèves'!B97),"",IF(OR(ISTEXT(I96),ISTEXT(J96),ISTEXT(K96),ISTEXT(L96),ISTEXT(M96)),"",SUM(I96:M96)))</f>
      </c>
      <c r="AD96" s="39"/>
      <c r="AE96" s="39"/>
      <c r="AF96" s="40"/>
      <c r="AG96" s="40"/>
      <c r="AH96" s="40"/>
      <c r="AI96" s="40"/>
      <c r="AJ96" s="40"/>
      <c r="IS96" s="7"/>
    </row>
    <row r="97" spans="2:253" s="22" customFormat="1" ht="15" customHeight="1">
      <c r="B97" s="36">
        <v>88</v>
      </c>
      <c r="C97" s="37">
        <f>IF(ISBLANK('Liste élèves'!B98),"",('Liste élèves'!B98))</f>
      </c>
      <c r="D97" s="38">
        <f>IF(ISBLANK('Liste élèves'!B98),"",IF(OR(COUNTBLANK('Saisie résultats'!D96:I96)&gt;0,COUNTBLANK('Saisie résultats'!X96:AB96)&gt;0,COUNTBLANK('Saisie résultats'!AD96)&gt;0,COUNTBLANK('Saisie résultats'!BI96:BK96)&gt;0),"",IF(NOT(AND(ISERROR(MATCH("A",'Saisie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résultats'!BI96:BK96))))</f>
      </c>
      <c r="E97" s="38">
        <f>IF(ISBLANK('Liste élèves'!B98),"",IF(OR(COUNTBLANK('Saisie résultats'!M96:R96)&gt;0,COUNTBLANK('Saisie résultats'!AC96)&gt;0,COUNTBLANK('Saisie résultats'!BA96:BC96)&gt;0),"",IF(NOT(AND(ISERROR(MATCH("A",'Saisie résultats'!M96:R96,0)),ISERROR(MATCH("A",'Saisie résultats'!AC96:AC96,0)),ISERROR(MATCH("A",'Saisie résultats'!BA96:BC96,0)))),"A",SUM('Saisie résultats'!M96:R96,'Saisie résultats'!AC96,'Saisie résultats'!BA96:BC96))))</f>
      </c>
      <c r="F97" s="38">
        <f>IF(ISBLANK('Liste élèves'!B98),"",IF(OR(COUNTBLANK('Saisie résultats'!J96:L96)&gt;0,COUNTBLANK('Saisie résultats'!AY96:AZ96)&gt;0,COUNTBLANK('Saisie résultats'!BD96:BH96)&gt;0),"",IF(NOT(AND(ISERROR(MATCH("A",'Saisie résultats'!J96:L96,0)),ISERROR(MATCH("A",'Saisie résultats'!AY96:AZ96,0)),ISERROR(MATCH("A",'Saisie résultats'!BD96:BH96,0)))),"A",SUM('Saisie résultats'!J96:L96,'Saisie résultats'!AY96:AZ96,'Saisie résultats'!BD96:BH96))))</f>
      </c>
      <c r="G97" s="38">
        <f>IF(ISBLANK('Liste élèves'!B98),"",IF(OR(COUNTBLANK('Saisie résultats'!S96:W96)&gt;0,COUNTBLANK('Saisie résultats'!AI96:AK96)&gt;0,COUNTBLANK('Saisie résultats'!AN96:AT96)&gt;0),"",IF(NOT(AND(ISERROR(MATCH("A",'Saisie résultats'!S96:W96,0)),ISERROR(MATCH("A",'Saisie résultats'!AI96:AK96,0)),ISERROR(MATCH("A",'Saisie résultats'!AN96:AT96,0)))),"A",SUM('Saisie résultats'!S96:W96,'Saisie résultats'!AI96:AK96,'Saisie résultats'!AN96:AT96))))</f>
      </c>
      <c r="H97" s="38">
        <f>IF(ISBLANK('Liste élèves'!B98),"",IF(OR(COUNTBLANK('Saisie résultats'!AE96:AH96)&gt;0,COUNTBLANK('Saisie résultats'!AL96:AM96)&gt;0,COUNTBLANK('Saisie résultats'!AV96:AX96)&gt;0),"",IF(NOT(AND(ISERROR(MATCH("A",'Saisie résultats'!AE96:AH96,0)),ISERROR(MATCH("A",'Saisie résultats'!AL96:AM96,0)),ISERROR(MATCH("A",'Saisie résultats'!AV96:AX96,0)))),"A",SUM('Saisie résultats'!AE96:AH96,'Saisie résultats'!AL96:AM96,'Saisie résultats'!AV96:AX96))))</f>
      </c>
      <c r="I97" s="38">
        <f>IF(ISBLANK('Liste élèves'!B98),"",IF(OR(COUNTBLANK('Saisie résultats'!BO96:BS96)&gt;0,COUNTBLANK('Saisie résultats'!BV96:BX96)&gt;0),"",IF(NOT(AND(ISERROR(MATCH("A",'Saisie résultats'!BO96:BS96,0)),ISERROR(MATCH("A",'Saisie résultats'!BV96:BX96,0)))),"A",SUM('Saisie résultats'!BO96:BS96,'Saisie résultats'!BV96:BX96))))</f>
      </c>
      <c r="J97" s="38">
        <f>IF(ISBLANK('Liste élèves'!B98),"",IF(OR(COUNTBLANK('Saisie résultats'!BT96:BU96)&gt;0,COUNTBLANK('Saisie résultats'!BY96:CH96)&gt;0),"",IF(NOT(AND(ISERROR(MATCH("A",'Saisie résultats'!BT96:BU96,0)),ISERROR(MATCH("A",'Saisie résultats'!BY96:CH96,0)))),"A",SUM('Saisie résultats'!BT96:BU96,'Saisie résultats'!BY96:CH96))))</f>
      </c>
      <c r="K97" s="38">
        <f>IF(ISBLANK('Liste élèves'!B98),"",IF(COUNTBLANK('Saisie résultats'!CL96:CR96)&gt;0,"",IF(NOT(AND(ISERROR(MATCH("A",'Saisie résultats'!CL96:CR96,0)))),"A",SUM('Saisie résultats'!CL96:CR96))))</f>
      </c>
      <c r="L97" s="38">
        <f>IF(ISBLANK('Liste élèves'!B98),"",IF(OR(COUNTBLANK('Saisie résultats'!CI96:CK96)&gt;0,COUNTBLANK('Saisie résultats'!CS96:CV96)&gt;0),"",IF(NOT(AND(ISERROR(MATCH("A",'Saisie résultats'!CI96:CK96,0)),ISERROR(MATCH("A",'Saisie résultats'!CS96:CV96,0)))),"A",SUM('Saisie résultats'!CI96:CK96,'Saisie résultats'!CS96:CV96))))</f>
      </c>
      <c r="M97" s="38">
        <f>IF(ISBLANK('Liste élèves'!B98),"",IF(OR(COUNTBLANK('Saisie résultats'!BL96:BN96)&gt;0,COUNTBLANK('Saisie résultats'!CW96:CY96)&gt;0),"",IF(NOT(AND(ISERROR(MATCH("A",'Saisie résultats'!BL96:BN96,0)),ISERROR(MATCH("A",'Saisie résultats'!CW96:CY96,0)))),"A",SUM('Saisie résultats'!BL96:BN96,'Saisie résultats'!CW96:CY96))))</f>
      </c>
      <c r="N97" s="22" t="b">
        <f>AND(NOT(ISBLANK('Liste élèves'!B98)),COUNTA('Saisie résultats'!D96:CY96)&lt;&gt;100)</f>
        <v>0</v>
      </c>
      <c r="O97" s="22">
        <f>COUNTBLANK('Saisie résultats'!D96:CY96)</f>
        <v>100</v>
      </c>
      <c r="P97" s="22" t="b">
        <f t="shared" si="3"/>
        <v>1</v>
      </c>
      <c r="Q97" s="22">
        <f>IF(ISBLANK('Liste élèves'!B98),"",IF(OR(ISTEXT(D97),ISTEXT(E97),ISTEXT(F97),ISTEXT(G97),ISTEXT(H97)),"",SUM(D97:H97)))</f>
      </c>
      <c r="R97" s="22">
        <f>IF(ISBLANK('Liste élèves'!B98),"",IF(OR(ISTEXT(I97),ISTEXT(J97),ISTEXT(K97),ISTEXT(L97),ISTEXT(M97)),"",SUM(I97:M97)))</f>
      </c>
      <c r="AD97" s="39"/>
      <c r="AE97" s="39"/>
      <c r="AF97" s="40"/>
      <c r="AG97" s="40"/>
      <c r="AH97" s="40"/>
      <c r="AI97" s="40"/>
      <c r="AJ97" s="40"/>
      <c r="IS97" s="7"/>
    </row>
    <row r="98" spans="2:253" s="22" customFormat="1" ht="15" customHeight="1">
      <c r="B98" s="36">
        <v>89</v>
      </c>
      <c r="C98" s="37">
        <f>IF(ISBLANK('Liste élèves'!B99),"",('Liste élèves'!B99))</f>
      </c>
      <c r="D98" s="38">
        <f>IF(ISBLANK('Liste élèves'!B99),"",IF(OR(COUNTBLANK('Saisie résultats'!D97:I97)&gt;0,COUNTBLANK('Saisie résultats'!X97:AB97)&gt;0,COUNTBLANK('Saisie résultats'!AD97)&gt;0,COUNTBLANK('Saisie résultats'!BI97:BK97)&gt;0),"",IF(NOT(AND(ISERROR(MATCH("A",'Saisie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résultats'!BI97:BK97))))</f>
      </c>
      <c r="E98" s="38">
        <f>IF(ISBLANK('Liste élèves'!B99),"",IF(OR(COUNTBLANK('Saisie résultats'!M97:R97)&gt;0,COUNTBLANK('Saisie résultats'!AC97)&gt;0,COUNTBLANK('Saisie résultats'!BA97:BC97)&gt;0),"",IF(NOT(AND(ISERROR(MATCH("A",'Saisie résultats'!M97:R97,0)),ISERROR(MATCH("A",'Saisie résultats'!AC97:AC97,0)),ISERROR(MATCH("A",'Saisie résultats'!BA97:BC97,0)))),"A",SUM('Saisie résultats'!M97:R97,'Saisie résultats'!AC97,'Saisie résultats'!BA97:BC97))))</f>
      </c>
      <c r="F98" s="38">
        <f>IF(ISBLANK('Liste élèves'!B99),"",IF(OR(COUNTBLANK('Saisie résultats'!J97:L97)&gt;0,COUNTBLANK('Saisie résultats'!AY97:AZ97)&gt;0,COUNTBLANK('Saisie résultats'!BD97:BH97)&gt;0),"",IF(NOT(AND(ISERROR(MATCH("A",'Saisie résultats'!J97:L97,0)),ISERROR(MATCH("A",'Saisie résultats'!AY97:AZ97,0)),ISERROR(MATCH("A",'Saisie résultats'!BD97:BH97,0)))),"A",SUM('Saisie résultats'!J97:L97,'Saisie résultats'!AY97:AZ97,'Saisie résultats'!BD97:BH97))))</f>
      </c>
      <c r="G98" s="38">
        <f>IF(ISBLANK('Liste élèves'!B99),"",IF(OR(COUNTBLANK('Saisie résultats'!S97:W97)&gt;0,COUNTBLANK('Saisie résultats'!AI97:AK97)&gt;0,COUNTBLANK('Saisie résultats'!AN97:AT97)&gt;0),"",IF(NOT(AND(ISERROR(MATCH("A",'Saisie résultats'!S97:W97,0)),ISERROR(MATCH("A",'Saisie résultats'!AI97:AK97,0)),ISERROR(MATCH("A",'Saisie résultats'!AN97:AT97,0)))),"A",SUM('Saisie résultats'!S97:W97,'Saisie résultats'!AI97:AK97,'Saisie résultats'!AN97:AT97))))</f>
      </c>
      <c r="H98" s="38">
        <f>IF(ISBLANK('Liste élèves'!B99),"",IF(OR(COUNTBLANK('Saisie résultats'!AE97:AH97)&gt;0,COUNTBLANK('Saisie résultats'!AL97:AM97)&gt;0,COUNTBLANK('Saisie résultats'!AV97:AX97)&gt;0),"",IF(NOT(AND(ISERROR(MATCH("A",'Saisie résultats'!AE97:AH97,0)),ISERROR(MATCH("A",'Saisie résultats'!AL97:AM97,0)),ISERROR(MATCH("A",'Saisie résultats'!AV97:AX97,0)))),"A",SUM('Saisie résultats'!AE97:AH97,'Saisie résultats'!AL97:AM97,'Saisie résultats'!AV97:AX97))))</f>
      </c>
      <c r="I98" s="38">
        <f>IF(ISBLANK('Liste élèves'!B99),"",IF(OR(COUNTBLANK('Saisie résultats'!BO97:BS97)&gt;0,COUNTBLANK('Saisie résultats'!BV97:BX97)&gt;0),"",IF(NOT(AND(ISERROR(MATCH("A",'Saisie résultats'!BO97:BS97,0)),ISERROR(MATCH("A",'Saisie résultats'!BV97:BX97,0)))),"A",SUM('Saisie résultats'!BO97:BS97,'Saisie résultats'!BV97:BX97))))</f>
      </c>
      <c r="J98" s="38">
        <f>IF(ISBLANK('Liste élèves'!B99),"",IF(OR(COUNTBLANK('Saisie résultats'!BT97:BU97)&gt;0,COUNTBLANK('Saisie résultats'!BY97:CH97)&gt;0),"",IF(NOT(AND(ISERROR(MATCH("A",'Saisie résultats'!BT97:BU97,0)),ISERROR(MATCH("A",'Saisie résultats'!BY97:CH97,0)))),"A",SUM('Saisie résultats'!BT97:BU97,'Saisie résultats'!BY97:CH97))))</f>
      </c>
      <c r="K98" s="38">
        <f>IF(ISBLANK('Liste élèves'!B99),"",IF(COUNTBLANK('Saisie résultats'!CL97:CR97)&gt;0,"",IF(NOT(AND(ISERROR(MATCH("A",'Saisie résultats'!CL97:CR97,0)))),"A",SUM('Saisie résultats'!CL97:CR97))))</f>
      </c>
      <c r="L98" s="38">
        <f>IF(ISBLANK('Liste élèves'!B99),"",IF(OR(COUNTBLANK('Saisie résultats'!CI97:CK97)&gt;0,COUNTBLANK('Saisie résultats'!CS97:CV97)&gt;0),"",IF(NOT(AND(ISERROR(MATCH("A",'Saisie résultats'!CI97:CK97,0)),ISERROR(MATCH("A",'Saisie résultats'!CS97:CV97,0)))),"A",SUM('Saisie résultats'!CI97:CK97,'Saisie résultats'!CS97:CV97))))</f>
      </c>
      <c r="M98" s="38">
        <f>IF(ISBLANK('Liste élèves'!B99),"",IF(OR(COUNTBLANK('Saisie résultats'!BL97:BN97)&gt;0,COUNTBLANK('Saisie résultats'!CW97:CY97)&gt;0),"",IF(NOT(AND(ISERROR(MATCH("A",'Saisie résultats'!BL97:BN97,0)),ISERROR(MATCH("A",'Saisie résultats'!CW97:CY97,0)))),"A",SUM('Saisie résultats'!BL97:BN97,'Saisie résultats'!CW97:CY97))))</f>
      </c>
      <c r="N98" s="22" t="b">
        <f>AND(NOT(ISBLANK('Liste élèves'!B99)),COUNTA('Saisie résultats'!D97:CY97)&lt;&gt;100)</f>
        <v>0</v>
      </c>
      <c r="O98" s="22">
        <f>COUNTBLANK('Saisie résultats'!D97:CY97)</f>
        <v>100</v>
      </c>
      <c r="P98" s="22" t="b">
        <f t="shared" si="3"/>
        <v>1</v>
      </c>
      <c r="Q98" s="22">
        <f>IF(ISBLANK('Liste élèves'!B99),"",IF(OR(ISTEXT(D98),ISTEXT(E98),ISTEXT(F98),ISTEXT(G98),ISTEXT(H98)),"",SUM(D98:H98)))</f>
      </c>
      <c r="R98" s="22">
        <f>IF(ISBLANK('Liste élèves'!B99),"",IF(OR(ISTEXT(I98),ISTEXT(J98),ISTEXT(K98),ISTEXT(L98),ISTEXT(M98)),"",SUM(I98:M98)))</f>
      </c>
      <c r="AD98" s="39"/>
      <c r="AE98" s="39"/>
      <c r="AF98" s="40"/>
      <c r="AG98" s="40"/>
      <c r="AH98" s="40"/>
      <c r="AI98" s="40"/>
      <c r="AJ98" s="40"/>
      <c r="IS98" s="7"/>
    </row>
    <row r="99" spans="2:253" s="22" customFormat="1" ht="15" customHeight="1">
      <c r="B99" s="36">
        <v>90</v>
      </c>
      <c r="C99" s="37">
        <f>IF(ISBLANK('Liste élèves'!B100),"",('Liste élèves'!B100))</f>
      </c>
      <c r="D99" s="38">
        <f>IF(ISBLANK('Liste élèves'!B100),"",IF(OR(COUNTBLANK('Saisie résultats'!D98:I98)&gt;0,COUNTBLANK('Saisie résultats'!X98:AB98)&gt;0,COUNTBLANK('Saisie résultats'!AD98)&gt;0,COUNTBLANK('Saisie résultats'!BI98:BK98)&gt;0),"",IF(NOT(AND(ISERROR(MATCH("A",'Saisie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résultats'!BI98:BK98))))</f>
      </c>
      <c r="E99" s="38">
        <f>IF(ISBLANK('Liste élèves'!B100),"",IF(OR(COUNTBLANK('Saisie résultats'!M98:R98)&gt;0,COUNTBLANK('Saisie résultats'!AC98)&gt;0,COUNTBLANK('Saisie résultats'!BA98:BC98)&gt;0),"",IF(NOT(AND(ISERROR(MATCH("A",'Saisie résultats'!M98:R98,0)),ISERROR(MATCH("A",'Saisie résultats'!AC98:AC98,0)),ISERROR(MATCH("A",'Saisie résultats'!BA98:BC98,0)))),"A",SUM('Saisie résultats'!M98:R98,'Saisie résultats'!AC98,'Saisie résultats'!BA98:BC98))))</f>
      </c>
      <c r="F99" s="38">
        <f>IF(ISBLANK('Liste élèves'!B100),"",IF(OR(COUNTBLANK('Saisie résultats'!J98:L98)&gt;0,COUNTBLANK('Saisie résultats'!AY98:AZ98)&gt;0,COUNTBLANK('Saisie résultats'!BD98:BH98)&gt;0),"",IF(NOT(AND(ISERROR(MATCH("A",'Saisie résultats'!J98:L98,0)),ISERROR(MATCH("A",'Saisie résultats'!AY98:AZ98,0)),ISERROR(MATCH("A",'Saisie résultats'!BD98:BH98,0)))),"A",SUM('Saisie résultats'!J98:L98,'Saisie résultats'!AY98:AZ98,'Saisie résultats'!BD98:BH98))))</f>
      </c>
      <c r="G99" s="38">
        <f>IF(ISBLANK('Liste élèves'!B100),"",IF(OR(COUNTBLANK('Saisie résultats'!S98:W98)&gt;0,COUNTBLANK('Saisie résultats'!AI98:AK98)&gt;0,COUNTBLANK('Saisie résultats'!AN98:AT98)&gt;0),"",IF(NOT(AND(ISERROR(MATCH("A",'Saisie résultats'!S98:W98,0)),ISERROR(MATCH("A",'Saisie résultats'!AI98:AK98,0)),ISERROR(MATCH("A",'Saisie résultats'!AN98:AT98,0)))),"A",SUM('Saisie résultats'!S98:W98,'Saisie résultats'!AI98:AK98,'Saisie résultats'!AN98:AT98))))</f>
      </c>
      <c r="H99" s="38">
        <f>IF(ISBLANK('Liste élèves'!B100),"",IF(OR(COUNTBLANK('Saisie résultats'!AE98:AH98)&gt;0,COUNTBLANK('Saisie résultats'!AL98:AM98)&gt;0,COUNTBLANK('Saisie résultats'!AV98:AX98)&gt;0),"",IF(NOT(AND(ISERROR(MATCH("A",'Saisie résultats'!AE98:AH98,0)),ISERROR(MATCH("A",'Saisie résultats'!AL98:AM98,0)),ISERROR(MATCH("A",'Saisie résultats'!AV98:AX98,0)))),"A",SUM('Saisie résultats'!AE98:AH98,'Saisie résultats'!AL98:AM98,'Saisie résultats'!AV98:AX98))))</f>
      </c>
      <c r="I99" s="38">
        <f>IF(ISBLANK('Liste élèves'!B100),"",IF(OR(COUNTBLANK('Saisie résultats'!BO98:BS98)&gt;0,COUNTBLANK('Saisie résultats'!BV98:BX98)&gt;0),"",IF(NOT(AND(ISERROR(MATCH("A",'Saisie résultats'!BO98:BS98,0)),ISERROR(MATCH("A",'Saisie résultats'!BV98:BX98,0)))),"A",SUM('Saisie résultats'!BO98:BS98,'Saisie résultats'!BV98:BX98))))</f>
      </c>
      <c r="J99" s="38">
        <f>IF(ISBLANK('Liste élèves'!B100),"",IF(OR(COUNTBLANK('Saisie résultats'!BT98:BU98)&gt;0,COUNTBLANK('Saisie résultats'!BY98:CH98)&gt;0),"",IF(NOT(AND(ISERROR(MATCH("A",'Saisie résultats'!BT98:BU98,0)),ISERROR(MATCH("A",'Saisie résultats'!BY98:CH98,0)))),"A",SUM('Saisie résultats'!BT98:BU98,'Saisie résultats'!BY98:CH98))))</f>
      </c>
      <c r="K99" s="38">
        <f>IF(ISBLANK('Liste élèves'!B100),"",IF(COUNTBLANK('Saisie résultats'!CL98:CR98)&gt;0,"",IF(NOT(AND(ISERROR(MATCH("A",'Saisie résultats'!CL98:CR98,0)))),"A",SUM('Saisie résultats'!CL98:CR98))))</f>
      </c>
      <c r="L99" s="38">
        <f>IF(ISBLANK('Liste élèves'!B100),"",IF(OR(COUNTBLANK('Saisie résultats'!CI98:CK98)&gt;0,COUNTBLANK('Saisie résultats'!CS98:CV98)&gt;0),"",IF(NOT(AND(ISERROR(MATCH("A",'Saisie résultats'!CI98:CK98,0)),ISERROR(MATCH("A",'Saisie résultats'!CS98:CV98,0)))),"A",SUM('Saisie résultats'!CI98:CK98,'Saisie résultats'!CS98:CV98))))</f>
      </c>
      <c r="M99" s="38">
        <f>IF(ISBLANK('Liste élèves'!B100),"",IF(OR(COUNTBLANK('Saisie résultats'!BL98:BN98)&gt;0,COUNTBLANK('Saisie résultats'!CW98:CY98)&gt;0),"",IF(NOT(AND(ISERROR(MATCH("A",'Saisie résultats'!BL98:BN98,0)),ISERROR(MATCH("A",'Saisie résultats'!CW98:CY98,0)))),"A",SUM('Saisie résultats'!BL98:BN98,'Saisie résultats'!CW98:CY98))))</f>
      </c>
      <c r="N99" s="22" t="b">
        <f>AND(NOT(ISBLANK('Liste élèves'!B100)),COUNTA('Saisie résultats'!D98:CY98)&lt;&gt;100)</f>
        <v>0</v>
      </c>
      <c r="O99" s="22">
        <f>COUNTBLANK('Saisie résultats'!D98:CY98)</f>
        <v>100</v>
      </c>
      <c r="P99" s="22" t="b">
        <f t="shared" si="3"/>
        <v>1</v>
      </c>
      <c r="Q99" s="22">
        <f>IF(ISBLANK('Liste élèves'!B100),"",IF(OR(ISTEXT(D99),ISTEXT(E99),ISTEXT(F99),ISTEXT(G99),ISTEXT(H99)),"",SUM(D99:H99)))</f>
      </c>
      <c r="R99" s="22">
        <f>IF(ISBLANK('Liste élèves'!B100),"",IF(OR(ISTEXT(I99),ISTEXT(J99),ISTEXT(K99),ISTEXT(L99),ISTEXT(M99)),"",SUM(I99:M99)))</f>
      </c>
      <c r="AD99" s="39"/>
      <c r="AE99" s="39"/>
      <c r="AF99" s="40"/>
      <c r="AG99" s="40"/>
      <c r="AH99" s="40"/>
      <c r="AI99" s="40"/>
      <c r="AJ99" s="40"/>
      <c r="IS99" s="7"/>
    </row>
    <row r="100" spans="2:253" s="22" customFormat="1" ht="15" customHeight="1">
      <c r="B100" s="36">
        <v>91</v>
      </c>
      <c r="C100" s="37">
        <f>IF(ISBLANK('Liste élèves'!B101),"",('Liste élèves'!B101))</f>
      </c>
      <c r="D100" s="38">
        <f>IF(ISBLANK('Liste élèves'!B101),"",IF(OR(COUNTBLANK('Saisie résultats'!D99:I99)&gt;0,COUNTBLANK('Saisie résultats'!X99:AB99)&gt;0,COUNTBLANK('Saisie résultats'!AD99)&gt;0,COUNTBLANK('Saisie résultats'!BI99:BK99)&gt;0),"",IF(NOT(AND(ISERROR(MATCH("A",'Saisie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résultats'!BI99:BK99))))</f>
      </c>
      <c r="E100" s="38">
        <f>IF(ISBLANK('Liste élèves'!B101),"",IF(OR(COUNTBLANK('Saisie résultats'!M99:R99)&gt;0,COUNTBLANK('Saisie résultats'!AC99)&gt;0,COUNTBLANK('Saisie résultats'!BA99:BC99)&gt;0),"",IF(NOT(AND(ISERROR(MATCH("A",'Saisie résultats'!M99:R99,0)),ISERROR(MATCH("A",'Saisie résultats'!AC99:AC99,0)),ISERROR(MATCH("A",'Saisie résultats'!BA99:BC99,0)))),"A",SUM('Saisie résultats'!M99:R99,'Saisie résultats'!AC99,'Saisie résultats'!BA99:BC99))))</f>
      </c>
      <c r="F100" s="38">
        <f>IF(ISBLANK('Liste élèves'!B101),"",IF(OR(COUNTBLANK('Saisie résultats'!J99:L99)&gt;0,COUNTBLANK('Saisie résultats'!AY99:AZ99)&gt;0,COUNTBLANK('Saisie résultats'!BD99:BH99)&gt;0),"",IF(NOT(AND(ISERROR(MATCH("A",'Saisie résultats'!J99:L99,0)),ISERROR(MATCH("A",'Saisie résultats'!AY99:AZ99,0)),ISERROR(MATCH("A",'Saisie résultats'!BD99:BH99,0)))),"A",SUM('Saisie résultats'!J99:L99,'Saisie résultats'!AY99:AZ99,'Saisie résultats'!BD99:BH99))))</f>
      </c>
      <c r="G100" s="38">
        <f>IF(ISBLANK('Liste élèves'!B101),"",IF(OR(COUNTBLANK('Saisie résultats'!S99:W99)&gt;0,COUNTBLANK('Saisie résultats'!AI99:AK99)&gt;0,COUNTBLANK('Saisie résultats'!AN99:AT99)&gt;0),"",IF(NOT(AND(ISERROR(MATCH("A",'Saisie résultats'!S99:W99,0)),ISERROR(MATCH("A",'Saisie résultats'!AI99:AK99,0)),ISERROR(MATCH("A",'Saisie résultats'!AN99:AT99,0)))),"A",SUM('Saisie résultats'!S99:W99,'Saisie résultats'!AI99:AK99,'Saisie résultats'!AN99:AT99))))</f>
      </c>
      <c r="H100" s="38">
        <f>IF(ISBLANK('Liste élèves'!B101),"",IF(OR(COUNTBLANK('Saisie résultats'!AE99:AH99)&gt;0,COUNTBLANK('Saisie résultats'!AL99:AM99)&gt;0,COUNTBLANK('Saisie résultats'!AV99:AX99)&gt;0),"",IF(NOT(AND(ISERROR(MATCH("A",'Saisie résultats'!AE99:AH99,0)),ISERROR(MATCH("A",'Saisie résultats'!AL99:AM99,0)),ISERROR(MATCH("A",'Saisie résultats'!AV99:AX99,0)))),"A",SUM('Saisie résultats'!AE99:AH99,'Saisie résultats'!AL99:AM99,'Saisie résultats'!AV99:AX99))))</f>
      </c>
      <c r="I100" s="38">
        <f>IF(ISBLANK('Liste élèves'!B101),"",IF(OR(COUNTBLANK('Saisie résultats'!BO99:BS99)&gt;0,COUNTBLANK('Saisie résultats'!BV99:BX99)&gt;0),"",IF(NOT(AND(ISERROR(MATCH("A",'Saisie résultats'!BO99:BS99,0)),ISERROR(MATCH("A",'Saisie résultats'!BV99:BX99,0)))),"A",SUM('Saisie résultats'!BO99:BS99,'Saisie résultats'!BV99:BX99))))</f>
      </c>
      <c r="J100" s="38">
        <f>IF(ISBLANK('Liste élèves'!B101),"",IF(OR(COUNTBLANK('Saisie résultats'!BT99:BU99)&gt;0,COUNTBLANK('Saisie résultats'!BY99:CH99)&gt;0),"",IF(NOT(AND(ISERROR(MATCH("A",'Saisie résultats'!BT99:BU99,0)),ISERROR(MATCH("A",'Saisie résultats'!BY99:CH99,0)))),"A",SUM('Saisie résultats'!BT99:BU99,'Saisie résultats'!BY99:CH99))))</f>
      </c>
      <c r="K100" s="38">
        <f>IF(ISBLANK('Liste élèves'!B101),"",IF(COUNTBLANK('Saisie résultats'!CL99:CR99)&gt;0,"",IF(NOT(AND(ISERROR(MATCH("A",'Saisie résultats'!CL99:CR99,0)))),"A",SUM('Saisie résultats'!CL99:CR99))))</f>
      </c>
      <c r="L100" s="38">
        <f>IF(ISBLANK('Liste élèves'!B101),"",IF(OR(COUNTBLANK('Saisie résultats'!CI99:CK99)&gt;0,COUNTBLANK('Saisie résultats'!CS99:CV99)&gt;0),"",IF(NOT(AND(ISERROR(MATCH("A",'Saisie résultats'!CI99:CK99,0)),ISERROR(MATCH("A",'Saisie résultats'!CS99:CV99,0)))),"A",SUM('Saisie résultats'!CI99:CK99,'Saisie résultats'!CS99:CV99))))</f>
      </c>
      <c r="M100" s="38">
        <f>IF(ISBLANK('Liste élèves'!B101),"",IF(OR(COUNTBLANK('Saisie résultats'!BL99:BN99)&gt;0,COUNTBLANK('Saisie résultats'!CW99:CY99)&gt;0),"",IF(NOT(AND(ISERROR(MATCH("A",'Saisie résultats'!BL99:BN99,0)),ISERROR(MATCH("A",'Saisie résultats'!CW99:CY99,0)))),"A",SUM('Saisie résultats'!BL99:BN99,'Saisie résultats'!CW99:CY99))))</f>
      </c>
      <c r="N100" s="22" t="b">
        <f>AND(NOT(ISBLANK('Liste élèves'!B101)),COUNTA('Saisie résultats'!D99:CY99)&lt;&gt;100)</f>
        <v>0</v>
      </c>
      <c r="O100" s="22">
        <f>COUNTBLANK('Saisie résultats'!D99:CY99)</f>
        <v>100</v>
      </c>
      <c r="P100" s="22" t="b">
        <f t="shared" si="3"/>
        <v>1</v>
      </c>
      <c r="Q100" s="22">
        <f>IF(ISBLANK('Liste élèves'!B101),"",IF(OR(ISTEXT(D100),ISTEXT(E100),ISTEXT(F100),ISTEXT(G100),ISTEXT(H100)),"",SUM(D100:H100)))</f>
      </c>
      <c r="R100" s="22">
        <f>IF(ISBLANK('Liste élèves'!B101),"",IF(OR(ISTEXT(I100),ISTEXT(J100),ISTEXT(K100),ISTEXT(L100),ISTEXT(M100)),"",SUM(I100:M100)))</f>
      </c>
      <c r="AD100" s="39"/>
      <c r="AE100" s="39"/>
      <c r="AF100" s="40"/>
      <c r="AG100" s="40"/>
      <c r="AH100" s="40"/>
      <c r="AI100" s="40"/>
      <c r="AJ100" s="40"/>
      <c r="IS100" s="7"/>
    </row>
    <row r="101" spans="2:253" s="22" customFormat="1" ht="15" customHeight="1">
      <c r="B101" s="36">
        <v>92</v>
      </c>
      <c r="C101" s="37">
        <f>IF(ISBLANK('Liste élèves'!B102),"",('Liste élèves'!B102))</f>
      </c>
      <c r="D101" s="38">
        <f>IF(ISBLANK('Liste élèves'!B102),"",IF(OR(COUNTBLANK('Saisie résultats'!D100:I100)&gt;0,COUNTBLANK('Saisie résultats'!X100:AB100)&gt;0,COUNTBLANK('Saisie résultats'!AD100)&gt;0,COUNTBLANK('Saisie résultats'!BI100:BK100)&gt;0),"",IF(NOT(AND(ISERROR(MATCH("A",'Saisie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résultats'!BI100:BK100))))</f>
      </c>
      <c r="E101" s="38">
        <f>IF(ISBLANK('Liste élèves'!B102),"",IF(OR(COUNTBLANK('Saisie résultats'!M100:R100)&gt;0,COUNTBLANK('Saisie résultats'!AC100)&gt;0,COUNTBLANK('Saisie résultats'!BA100:BC100)&gt;0),"",IF(NOT(AND(ISERROR(MATCH("A",'Saisie résultats'!M100:R100,0)),ISERROR(MATCH("A",'Saisie résultats'!AC100:AC100,0)),ISERROR(MATCH("A",'Saisie résultats'!BA100:BC100,0)))),"A",SUM('Saisie résultats'!M100:R100,'Saisie résultats'!AC100,'Saisie résultats'!BA100:BC100))))</f>
      </c>
      <c r="F101" s="38">
        <f>IF(ISBLANK('Liste élèves'!B102),"",IF(OR(COUNTBLANK('Saisie résultats'!J100:L100)&gt;0,COUNTBLANK('Saisie résultats'!AY100:AZ100)&gt;0,COUNTBLANK('Saisie résultats'!BD100:BH100)&gt;0),"",IF(NOT(AND(ISERROR(MATCH("A",'Saisie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résultats'!BD100:BH100))))</f>
      </c>
      <c r="G101" s="38">
        <f>IF(ISBLANK('Liste élèves'!B102),"",IF(OR(COUNTBLANK('Saisie résultats'!S100:W100)&gt;0,COUNTBLANK('Saisie résultats'!AI100:AK100)&gt;0,COUNTBLANK('Saisie résultats'!AN100:AT100)&gt;0),"",IF(NOT(AND(ISERROR(MATCH("A",'Saisie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résultats'!AN100:AT100))))</f>
      </c>
      <c r="H101" s="38">
        <f>IF(ISBLANK('Liste élèves'!B102),"",IF(OR(COUNTBLANK('Saisie résultats'!AE100:AH100)&gt;0,COUNTBLANK('Saisie résultats'!AL100:AM100)&gt;0,COUNTBLANK('Saisie résultats'!AV100:AX100)&gt;0),"",IF(NOT(AND(ISERROR(MATCH("A",'Saisie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résultats'!AV100:AX100))))</f>
      </c>
      <c r="I101" s="38">
        <f>IF(ISBLANK('Liste élèves'!B102),"",IF(OR(COUNTBLANK('Saisie résultats'!BO100:BS100)&gt;0,COUNTBLANK('Saisie résultats'!BV100:BX100)&gt;0),"",IF(NOT(AND(ISERROR(MATCH("A",'Saisie résultats'!BO100:BS100,0)),ISERROR(MATCH("A",'Saisie résultats'!BV100:BX100,0)))),"A",SUM('Saisie résultats'!BO100:BS100,'Saisie résultats'!BV100:BX100))))</f>
      </c>
      <c r="J101" s="38">
        <f>IF(ISBLANK('Liste élèves'!B102),"",IF(OR(COUNTBLANK('Saisie résultats'!BT100:BU100)&gt;0,COUNTBLANK('Saisie résultats'!BY100:CH100)&gt;0),"",IF(NOT(AND(ISERROR(MATCH("A",'Saisie résultats'!BT100:BU100,0)),ISERROR(MATCH("A",'Saisie résultats'!BY100:CH100,0)))),"A",SUM('Saisie résultats'!BT100:BU100,'Saisie résultats'!BY100:CH100))))</f>
      </c>
      <c r="K101" s="38">
        <f>IF(ISBLANK('Liste élèves'!B102),"",IF(COUNTBLANK('Saisie résultats'!CL100:CR100)&gt;0,"",IF(NOT(AND(ISERROR(MATCH("A",'Saisie résultats'!CL100:CR100,0)))),"A",SUM('Saisie résultats'!CL100:CR100))))</f>
      </c>
      <c r="L101" s="38">
        <f>IF(ISBLANK('Liste élèves'!B102),"",IF(OR(COUNTBLANK('Saisie résultats'!CI100:CK100)&gt;0,COUNTBLANK('Saisie résultats'!CS100:CV100)&gt;0),"",IF(NOT(AND(ISERROR(MATCH("A",'Saisie résultats'!CI100:CK100,0)),ISERROR(MATCH("A",'Saisie résultats'!CS100:CV100,0)))),"A",SUM('Saisie résultats'!CI100:CK100,'Saisie résultats'!CS100:CV100))))</f>
      </c>
      <c r="M101" s="38">
        <f>IF(ISBLANK('Liste élèves'!B102),"",IF(OR(COUNTBLANK('Saisie résultats'!BL100:BN100)&gt;0,COUNTBLANK('Saisie résultats'!CW100:CY100)&gt;0),"",IF(NOT(AND(ISERROR(MATCH("A",'Saisie résultats'!BL100:BN100,0)),ISERROR(MATCH("A",'Saisie résultats'!CW100:CY100,0)))),"A",SUM('Saisie résultats'!BL100:BN100,'Saisie résultats'!CW100:CY100))))</f>
      </c>
      <c r="N101" s="22" t="b">
        <f>AND(NOT(ISBLANK('Liste élèves'!B102)),COUNTA('Saisie résultats'!D100:CY100)&lt;&gt;100)</f>
        <v>0</v>
      </c>
      <c r="O101" s="22">
        <f>COUNTBLANK('Saisie résultats'!D100:CY100)</f>
        <v>100</v>
      </c>
      <c r="P101" s="22" t="b">
        <f t="shared" si="3"/>
        <v>1</v>
      </c>
      <c r="Q101" s="22">
        <f>IF(ISBLANK('Liste élèves'!B102),"",IF(OR(ISTEXT(D101),ISTEXT(E101),ISTEXT(F101),ISTEXT(G101),ISTEXT(H101)),"",SUM(D101:H101)))</f>
      </c>
      <c r="R101" s="22">
        <f>IF(ISBLANK('Liste élèves'!B102),"",IF(OR(ISTEXT(I101),ISTEXT(J101),ISTEXT(K101),ISTEXT(L101),ISTEXT(M101)),"",SUM(I101:M101)))</f>
      </c>
      <c r="AD101" s="39"/>
      <c r="AE101" s="39"/>
      <c r="AF101" s="40"/>
      <c r="AG101" s="40"/>
      <c r="AH101" s="40"/>
      <c r="AI101" s="40"/>
      <c r="AJ101" s="40"/>
      <c r="IS101" s="7"/>
    </row>
    <row r="102" spans="2:253" s="22" customFormat="1" ht="15" customHeight="1">
      <c r="B102" s="36">
        <v>93</v>
      </c>
      <c r="C102" s="37">
        <f>IF(ISBLANK('Liste élèves'!B103),"",('Liste élèves'!B103))</f>
      </c>
      <c r="D102" s="38">
        <f>IF(ISBLANK('Liste élèves'!B103),"",IF(OR(COUNTBLANK('Saisie résultats'!D101:I101)&gt;0,COUNTBLANK('Saisie résultats'!X101:AB101)&gt;0,COUNTBLANK('Saisie résultats'!AD101)&gt;0,COUNTBLANK('Saisie résultats'!BI101:BK101)&gt;0),"",IF(NOT(AND(ISERROR(MATCH("A",'Saisie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résultats'!BI101:BK101))))</f>
      </c>
      <c r="E102" s="38">
        <f>IF(ISBLANK('Liste élèves'!B103),"",IF(OR(COUNTBLANK('Saisie résultats'!M101:R101)&gt;0,COUNTBLANK('Saisie résultats'!AC101)&gt;0,COUNTBLANK('Saisie résultats'!BA101:BC101)&gt;0),"",IF(NOT(AND(ISERROR(MATCH("A",'Saisie résultats'!M101:R101,0)),ISERROR(MATCH("A",'Saisie résultats'!AC101:AC101,0)),ISERROR(MATCH("A",'Saisie résultats'!BA101:BC101,0)))),"A",SUM('Saisie résultats'!M101:R101,'Saisie résultats'!AC101,'Saisie résultats'!BA101:BC101))))</f>
      </c>
      <c r="F102" s="38">
        <f>IF(ISBLANK('Liste élèves'!B103),"",IF(OR(COUNTBLANK('Saisie résultats'!J101:L101)&gt;0,COUNTBLANK('Saisie résultats'!AY101:AZ101)&gt;0,COUNTBLANK('Saisie résultats'!BD101:BH101)&gt;0),"",IF(NOT(AND(ISERROR(MATCH("A",'Saisie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résultats'!BD101:BH101))))</f>
      </c>
      <c r="G102" s="38">
        <f>IF(ISBLANK('Liste élèves'!B103),"",IF(OR(COUNTBLANK('Saisie résultats'!S101:W101)&gt;0,COUNTBLANK('Saisie résultats'!AI101:AK101)&gt;0,COUNTBLANK('Saisie résultats'!AN101:AT101)&gt;0),"",IF(NOT(AND(ISERROR(MATCH("A",'Saisie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résultats'!AN101:AT101))))</f>
      </c>
      <c r="H102" s="38">
        <f>IF(ISBLANK('Liste élèves'!B103),"",IF(OR(COUNTBLANK('Saisie résultats'!AE101:AH101)&gt;0,COUNTBLANK('Saisie résultats'!AL101:AM101)&gt;0,COUNTBLANK('Saisie résultats'!AV101:AX101)&gt;0),"",IF(NOT(AND(ISERROR(MATCH("A",'Saisie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résultats'!AV101:AX101))))</f>
      </c>
      <c r="I102" s="38">
        <f>IF(ISBLANK('Liste élèves'!B103),"",IF(OR(COUNTBLANK('Saisie résultats'!BO101:BS101)&gt;0,COUNTBLANK('Saisie résultats'!BV101:BX101)&gt;0),"",IF(NOT(AND(ISERROR(MATCH("A",'Saisie résultats'!BO101:BS101,0)),ISERROR(MATCH("A",'Saisie résultats'!BV101:BX101,0)))),"A",SUM('Saisie résultats'!BO101:BS101,'Saisie résultats'!BV101:BX101))))</f>
      </c>
      <c r="J102" s="38">
        <f>IF(ISBLANK('Liste élèves'!B103),"",IF(OR(COUNTBLANK('Saisie résultats'!BT101:BU101)&gt;0,COUNTBLANK('Saisie résultats'!BY101:CH101)&gt;0),"",IF(NOT(AND(ISERROR(MATCH("A",'Saisie résultats'!BT101:BU101,0)),ISERROR(MATCH("A",'Saisie résultats'!BY101:CH101,0)))),"A",SUM('Saisie résultats'!BT101:BU101,'Saisie résultats'!BY101:CH101))))</f>
      </c>
      <c r="K102" s="38">
        <f>IF(ISBLANK('Liste élèves'!B103),"",IF(COUNTBLANK('Saisie résultats'!CL101:CR101)&gt;0,"",IF(NOT(AND(ISERROR(MATCH("A",'Saisie résultats'!CL101:CR101,0)))),"A",SUM('Saisie résultats'!CL101:CR101))))</f>
      </c>
      <c r="L102" s="38">
        <f>IF(ISBLANK('Liste élèves'!B103),"",IF(OR(COUNTBLANK('Saisie résultats'!CI101:CK101)&gt;0,COUNTBLANK('Saisie résultats'!CS101:CV101)&gt;0),"",IF(NOT(AND(ISERROR(MATCH("A",'Saisie résultats'!CI101:CK101,0)),ISERROR(MATCH("A",'Saisie résultats'!CS101:CV101,0)))),"A",SUM('Saisie résultats'!CI101:CK101,'Saisie résultats'!CS101:CV101))))</f>
      </c>
      <c r="M102" s="38">
        <f>IF(ISBLANK('Liste élèves'!B103),"",IF(OR(COUNTBLANK('Saisie résultats'!BL101:BN101)&gt;0,COUNTBLANK('Saisie résultats'!CW101:CY101)&gt;0),"",IF(NOT(AND(ISERROR(MATCH("A",'Saisie résultats'!BL101:BN101,0)),ISERROR(MATCH("A",'Saisie résultats'!CW101:CY101,0)))),"A",SUM('Saisie résultats'!BL101:BN101,'Saisie résultats'!CW101:CY101))))</f>
      </c>
      <c r="N102" s="22" t="b">
        <f>AND(NOT(ISBLANK('Liste élèves'!B103)),COUNTA('Saisie résultats'!D101:CY101)&lt;&gt;100)</f>
        <v>0</v>
      </c>
      <c r="O102" s="22">
        <f>COUNTBLANK('Saisie résultats'!D101:CY101)</f>
        <v>100</v>
      </c>
      <c r="P102" s="22" t="b">
        <f t="shared" si="3"/>
        <v>1</v>
      </c>
      <c r="Q102" s="22">
        <f>IF(ISBLANK('Liste élèves'!B103),"",IF(OR(ISTEXT(D102),ISTEXT(E102),ISTEXT(F102),ISTEXT(G102),ISTEXT(H102)),"",SUM(D102:H102)))</f>
      </c>
      <c r="R102" s="22">
        <f>IF(ISBLANK('Liste élèves'!B103),"",IF(OR(ISTEXT(I102),ISTEXT(J102),ISTEXT(K102),ISTEXT(L102),ISTEXT(M102)),"",SUM(I102:M102)))</f>
      </c>
      <c r="AD102" s="39"/>
      <c r="AE102" s="39"/>
      <c r="AF102" s="40"/>
      <c r="AG102" s="40"/>
      <c r="AH102" s="40"/>
      <c r="AI102" s="40"/>
      <c r="AJ102" s="40"/>
      <c r="IS102" s="7"/>
    </row>
    <row r="103" spans="2:253" s="22" customFormat="1" ht="15" customHeight="1">
      <c r="B103" s="36">
        <v>94</v>
      </c>
      <c r="C103" s="37">
        <f>IF(ISBLANK('Liste élèves'!B104),"",('Liste élèves'!B104))</f>
      </c>
      <c r="D103" s="38">
        <f>IF(ISBLANK('Liste élèves'!B104),"",IF(OR(COUNTBLANK('Saisie résultats'!D102:I102)&gt;0,COUNTBLANK('Saisie résultats'!X102:AB102)&gt;0,COUNTBLANK('Saisie résultats'!AD102)&gt;0,COUNTBLANK('Saisie résultats'!BI102:BK102)&gt;0),"",IF(NOT(AND(ISERROR(MATCH("A",'Saisie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résultats'!BI102:BK102))))</f>
      </c>
      <c r="E103" s="38">
        <f>IF(ISBLANK('Liste élèves'!B104),"",IF(OR(COUNTBLANK('Saisie résultats'!M102:R102)&gt;0,COUNTBLANK('Saisie résultats'!AC102)&gt;0,COUNTBLANK('Saisie résultats'!BA102:BC102)&gt;0),"",IF(NOT(AND(ISERROR(MATCH("A",'Saisie résultats'!M102:R102,0)),ISERROR(MATCH("A",'Saisie résultats'!AC102:AC102,0)),ISERROR(MATCH("A",'Saisie résultats'!BA102:BC102,0)))),"A",SUM('Saisie résultats'!M102:R102,'Saisie résultats'!AC102,'Saisie résultats'!BA102:BC102))))</f>
      </c>
      <c r="F103" s="38">
        <f>IF(ISBLANK('Liste élèves'!B104),"",IF(OR(COUNTBLANK('Saisie résultats'!J102:L102)&gt;0,COUNTBLANK('Saisie résultats'!AY102:AZ102)&gt;0,COUNTBLANK('Saisie résultats'!BD102:BH102)&gt;0),"",IF(NOT(AND(ISERROR(MATCH("A",'Saisie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résultats'!BD102:BH102))))</f>
      </c>
      <c r="G103" s="38">
        <f>IF(ISBLANK('Liste élèves'!B104),"",IF(OR(COUNTBLANK('Saisie résultats'!S102:W102)&gt;0,COUNTBLANK('Saisie résultats'!AI102:AK102)&gt;0,COUNTBLANK('Saisie résultats'!AN102:AT102)&gt;0),"",IF(NOT(AND(ISERROR(MATCH("A",'Saisie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résultats'!AN102:AT102))))</f>
      </c>
      <c r="H103" s="38">
        <f>IF(ISBLANK('Liste élèves'!B104),"",IF(OR(COUNTBLANK('Saisie résultats'!AE102:AH102)&gt;0,COUNTBLANK('Saisie résultats'!AL102:AM102)&gt;0,COUNTBLANK('Saisie résultats'!AV102:AX102)&gt;0),"",IF(NOT(AND(ISERROR(MATCH("A",'Saisie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résultats'!AV102:AX102))))</f>
      </c>
      <c r="I103" s="38">
        <f>IF(ISBLANK('Liste élèves'!B104),"",IF(OR(COUNTBLANK('Saisie résultats'!BO102:BS102)&gt;0,COUNTBLANK('Saisie résultats'!BV102:BX102)&gt;0),"",IF(NOT(AND(ISERROR(MATCH("A",'Saisie résultats'!BO102:BS102,0)),ISERROR(MATCH("A",'Saisie résultats'!BV102:BX102,0)))),"A",SUM('Saisie résultats'!BO102:BS102,'Saisie résultats'!BV102:BX102))))</f>
      </c>
      <c r="J103" s="38">
        <f>IF(ISBLANK('Liste élèves'!B104),"",IF(OR(COUNTBLANK('Saisie résultats'!BT102:BU102)&gt;0,COUNTBLANK('Saisie résultats'!BY102:CH102)&gt;0),"",IF(NOT(AND(ISERROR(MATCH("A",'Saisie résultats'!BT102:BU102,0)),ISERROR(MATCH("A",'Saisie résultats'!BY102:CH102,0)))),"A",SUM('Saisie résultats'!BT102:BU102,'Saisie résultats'!BY102:CH102))))</f>
      </c>
      <c r="K103" s="38">
        <f>IF(ISBLANK('Liste élèves'!B104),"",IF(COUNTBLANK('Saisie résultats'!CL102:CR102)&gt;0,"",IF(NOT(AND(ISERROR(MATCH("A",'Saisie résultats'!CL102:CR102,0)))),"A",SUM('Saisie résultats'!CL102:CR102))))</f>
      </c>
      <c r="L103" s="38">
        <f>IF(ISBLANK('Liste élèves'!B104),"",IF(OR(COUNTBLANK('Saisie résultats'!CI102:CK102)&gt;0,COUNTBLANK('Saisie résultats'!CS102:CV102)&gt;0),"",IF(NOT(AND(ISERROR(MATCH("A",'Saisie résultats'!CI102:CK102,0)),ISERROR(MATCH("A",'Saisie résultats'!CS102:CV102,0)))),"A",SUM('Saisie résultats'!CI102:CK102,'Saisie résultats'!CS102:CV102))))</f>
      </c>
      <c r="M103" s="38">
        <f>IF(ISBLANK('Liste élèves'!B104),"",IF(OR(COUNTBLANK('Saisie résultats'!BL102:BN102)&gt;0,COUNTBLANK('Saisie résultats'!CW102:CY102)&gt;0),"",IF(NOT(AND(ISERROR(MATCH("A",'Saisie résultats'!BL102:BN102,0)),ISERROR(MATCH("A",'Saisie résultats'!CW102:CY102,0)))),"A",SUM('Saisie résultats'!BL102:BN102,'Saisie résultats'!CW102:CY102))))</f>
      </c>
      <c r="N103" s="22" t="b">
        <f>AND(NOT(ISBLANK('Liste élèves'!B104)),COUNTA('Saisie résultats'!D102:CY102)&lt;&gt;100)</f>
        <v>0</v>
      </c>
      <c r="O103" s="22">
        <f>COUNTBLANK('Saisie résultats'!D102:CY102)</f>
        <v>100</v>
      </c>
      <c r="P103" s="22" t="b">
        <f t="shared" si="3"/>
        <v>1</v>
      </c>
      <c r="Q103" s="22">
        <f>IF(ISBLANK('Liste élèves'!B104),"",IF(OR(ISTEXT(D103),ISTEXT(E103),ISTEXT(F103),ISTEXT(G103),ISTEXT(H103)),"",SUM(D103:H103)))</f>
      </c>
      <c r="R103" s="22">
        <f>IF(ISBLANK('Liste élèves'!B104),"",IF(OR(ISTEXT(I103),ISTEXT(J103),ISTEXT(K103),ISTEXT(L103),ISTEXT(M103)),"",SUM(I103:M103)))</f>
      </c>
      <c r="AD103" s="39"/>
      <c r="AE103" s="39"/>
      <c r="AF103" s="40"/>
      <c r="AG103" s="40"/>
      <c r="AH103" s="40"/>
      <c r="AI103" s="40"/>
      <c r="AJ103" s="40"/>
      <c r="IS103" s="7"/>
    </row>
    <row r="104" spans="2:253" s="22" customFormat="1" ht="15" customHeight="1">
      <c r="B104" s="36">
        <v>95</v>
      </c>
      <c r="C104" s="37">
        <f>IF(ISBLANK('Liste élèves'!B105),"",('Liste élèves'!B105))</f>
      </c>
      <c r="D104" s="38">
        <f>IF(ISBLANK('Liste élèves'!B105),"",IF(OR(COUNTBLANK('Saisie résultats'!D103:I103)&gt;0,COUNTBLANK('Saisie résultats'!X103:AB103)&gt;0,COUNTBLANK('Saisie résultats'!AD103)&gt;0,COUNTBLANK('Saisie résultats'!BI103:BK103)&gt;0),"",IF(NOT(AND(ISERROR(MATCH("A",'Saisie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résultats'!BI103:BK103))))</f>
      </c>
      <c r="E104" s="38">
        <f>IF(ISBLANK('Liste élèves'!B105),"",IF(OR(COUNTBLANK('Saisie résultats'!M103:R103)&gt;0,COUNTBLANK('Saisie résultats'!AC103)&gt;0,COUNTBLANK('Saisie résultats'!BA103:BC103)&gt;0),"",IF(NOT(AND(ISERROR(MATCH("A",'Saisie résultats'!M103:R103,0)),ISERROR(MATCH("A",'Saisie résultats'!AC103:AC103,0)),ISERROR(MATCH("A",'Saisie résultats'!BA103:BC103,0)))),"A",SUM('Saisie résultats'!M103:R103,'Saisie résultats'!AC103,'Saisie résultats'!BA103:BC103))))</f>
      </c>
      <c r="F104" s="38">
        <f>IF(ISBLANK('Liste élèves'!B105),"",IF(OR(COUNTBLANK('Saisie résultats'!J103:L103)&gt;0,COUNTBLANK('Saisie résultats'!AY103:AZ103)&gt;0,COUNTBLANK('Saisie résultats'!BD103:BH103)&gt;0),"",IF(NOT(AND(ISERROR(MATCH("A",'Saisie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résultats'!BD103:BH103))))</f>
      </c>
      <c r="G104" s="38">
        <f>IF(ISBLANK('Liste élèves'!B105),"",IF(OR(COUNTBLANK('Saisie résultats'!S103:W103)&gt;0,COUNTBLANK('Saisie résultats'!AI103:AK103)&gt;0,COUNTBLANK('Saisie résultats'!AN103:AT103)&gt;0),"",IF(NOT(AND(ISERROR(MATCH("A",'Saisie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résultats'!AN103:AT103))))</f>
      </c>
      <c r="H104" s="38">
        <f>IF(ISBLANK('Liste élèves'!B105),"",IF(OR(COUNTBLANK('Saisie résultats'!AE103:AH103)&gt;0,COUNTBLANK('Saisie résultats'!AL103:AM103)&gt;0,COUNTBLANK('Saisie résultats'!AV103:AX103)&gt;0),"",IF(NOT(AND(ISERROR(MATCH("A",'Saisie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résultats'!AV103:AX103))))</f>
      </c>
      <c r="I104" s="38">
        <f>IF(ISBLANK('Liste élèves'!B105),"",IF(OR(COUNTBLANK('Saisie résultats'!BO103:BS103)&gt;0,COUNTBLANK('Saisie résultats'!BV103:BX103)&gt;0),"",IF(NOT(AND(ISERROR(MATCH("A",'Saisie résultats'!BO103:BS103,0)),ISERROR(MATCH("A",'Saisie résultats'!BV103:BX103,0)))),"A",SUM('Saisie résultats'!BO103:BS103,'Saisie résultats'!BV103:BX103))))</f>
      </c>
      <c r="J104" s="38">
        <f>IF(ISBLANK('Liste élèves'!B105),"",IF(OR(COUNTBLANK('Saisie résultats'!BT103:BU103)&gt;0,COUNTBLANK('Saisie résultats'!BY103:CH103)&gt;0),"",IF(NOT(AND(ISERROR(MATCH("A",'Saisie résultats'!BT103:BU103,0)),ISERROR(MATCH("A",'Saisie résultats'!BY103:CH103,0)))),"A",SUM('Saisie résultats'!BT103:BU103,'Saisie résultats'!BY103:CH103))))</f>
      </c>
      <c r="K104" s="38">
        <f>IF(ISBLANK('Liste élèves'!B105),"",IF(COUNTBLANK('Saisie résultats'!CL103:CR103)&gt;0,"",IF(NOT(AND(ISERROR(MATCH("A",'Saisie résultats'!CL103:CR103,0)))),"A",SUM('Saisie résultats'!CL103:CR103))))</f>
      </c>
      <c r="L104" s="38">
        <f>IF(ISBLANK('Liste élèves'!B105),"",IF(OR(COUNTBLANK('Saisie résultats'!CI103:CK103)&gt;0,COUNTBLANK('Saisie résultats'!CS103:CV103)&gt;0),"",IF(NOT(AND(ISERROR(MATCH("A",'Saisie résultats'!CI103:CK103,0)),ISERROR(MATCH("A",'Saisie résultats'!CS103:CV103,0)))),"A",SUM('Saisie résultats'!CI103:CK103,'Saisie résultats'!CS103:CV103))))</f>
      </c>
      <c r="M104" s="38">
        <f>IF(ISBLANK('Liste élèves'!B105),"",IF(OR(COUNTBLANK('Saisie résultats'!BL103:BN103)&gt;0,COUNTBLANK('Saisie résultats'!CW103:CY103)&gt;0),"",IF(NOT(AND(ISERROR(MATCH("A",'Saisie résultats'!BL103:BN103,0)),ISERROR(MATCH("A",'Saisie résultats'!CW103:CY103,0)))),"A",SUM('Saisie résultats'!BL103:BN103,'Saisie résultats'!CW103:CY103))))</f>
      </c>
      <c r="N104" s="22" t="b">
        <f>AND(NOT(ISBLANK('Liste élèves'!B105)),COUNTA('Saisie résultats'!D103:CY103)&lt;&gt;100)</f>
        <v>0</v>
      </c>
      <c r="O104" s="22">
        <f>COUNTBLANK('Saisie résultats'!D103:CY103)</f>
        <v>100</v>
      </c>
      <c r="P104" s="22" t="b">
        <f t="shared" si="3"/>
        <v>1</v>
      </c>
      <c r="Q104" s="22">
        <f>IF(ISBLANK('Liste élèves'!B105),"",IF(OR(ISTEXT(D104),ISTEXT(E104),ISTEXT(F104),ISTEXT(G104),ISTEXT(H104)),"",SUM(D104:H104)))</f>
      </c>
      <c r="R104" s="22">
        <f>IF(ISBLANK('Liste élèves'!B105),"",IF(OR(ISTEXT(I104),ISTEXT(J104),ISTEXT(K104),ISTEXT(L104),ISTEXT(M104)),"",SUM(I104:M104)))</f>
      </c>
      <c r="IS104" s="7"/>
    </row>
    <row r="105" spans="2:253" s="22" customFormat="1" ht="15" customHeight="1">
      <c r="B105" s="36">
        <v>96</v>
      </c>
      <c r="C105" s="37">
        <f>IF(ISBLANK('Liste élèves'!B106),"",('Liste élèves'!B106))</f>
      </c>
      <c r="D105" s="38">
        <f>IF(ISBLANK('Liste élèves'!B106),"",IF(OR(COUNTBLANK('Saisie résultats'!D104:I104)&gt;0,COUNTBLANK('Saisie résultats'!X104:AB104)&gt;0,COUNTBLANK('Saisie résultats'!AD104)&gt;0,COUNTBLANK('Saisie résultats'!BI104:BK104)&gt;0),"",IF(NOT(AND(ISERROR(MATCH("A",'Saisie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résultats'!BI104:BK104))))</f>
      </c>
      <c r="E105" s="38">
        <f>IF(ISBLANK('Liste élèves'!B106),"",IF(OR(COUNTBLANK('Saisie résultats'!M104:R104)&gt;0,COUNTBLANK('Saisie résultats'!AC104)&gt;0,COUNTBLANK('Saisie résultats'!BA104:BC104)&gt;0),"",IF(NOT(AND(ISERROR(MATCH("A",'Saisie résultats'!M104:R104,0)),ISERROR(MATCH("A",'Saisie résultats'!AC104:AC104,0)),ISERROR(MATCH("A",'Saisie résultats'!BA104:BC104,0)))),"A",SUM('Saisie résultats'!M104:R104,'Saisie résultats'!AC104,'Saisie résultats'!BA104:BC104))))</f>
      </c>
      <c r="F105" s="38">
        <f>IF(ISBLANK('Liste élèves'!B106),"",IF(OR(COUNTBLANK('Saisie résultats'!J104:L104)&gt;0,COUNTBLANK('Saisie résultats'!AY104:AZ104)&gt;0,COUNTBLANK('Saisie résultats'!BD104:BH104)&gt;0),"",IF(NOT(AND(ISERROR(MATCH("A",'Saisie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résultats'!BD104:BH104))))</f>
      </c>
      <c r="G105" s="38">
        <f>IF(ISBLANK('Liste élèves'!B106),"",IF(OR(COUNTBLANK('Saisie résultats'!S104:W104)&gt;0,COUNTBLANK('Saisie résultats'!AI104:AK104)&gt;0,COUNTBLANK('Saisie résultats'!AN104:AT104)&gt;0),"",IF(NOT(AND(ISERROR(MATCH("A",'Saisie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résultats'!AN104:AT104))))</f>
      </c>
      <c r="H105" s="38">
        <f>IF(ISBLANK('Liste élèves'!B106),"",IF(OR(COUNTBLANK('Saisie résultats'!AE104:AH104)&gt;0,COUNTBLANK('Saisie résultats'!AL104:AM104)&gt;0,COUNTBLANK('Saisie résultats'!AV104:AX104)&gt;0),"",IF(NOT(AND(ISERROR(MATCH("A",'Saisie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résultats'!AV104:AX104))))</f>
      </c>
      <c r="I105" s="38">
        <f>IF(ISBLANK('Liste élèves'!B106),"",IF(OR(COUNTBLANK('Saisie résultats'!BO104:BS104)&gt;0,COUNTBLANK('Saisie résultats'!BV104:BX104)&gt;0),"",IF(NOT(AND(ISERROR(MATCH("A",'Saisie résultats'!BO104:BS104,0)),ISERROR(MATCH("A",'Saisie résultats'!BV104:BX104,0)))),"A",SUM('Saisie résultats'!BO104:BS104,'Saisie résultats'!BV104:BX104))))</f>
      </c>
      <c r="J105" s="38">
        <f>IF(ISBLANK('Liste élèves'!B106),"",IF(OR(COUNTBLANK('Saisie résultats'!BT104:BU104)&gt;0,COUNTBLANK('Saisie résultats'!BY104:CH104)&gt;0),"",IF(NOT(AND(ISERROR(MATCH("A",'Saisie résultats'!BT104:BU104,0)),ISERROR(MATCH("A",'Saisie résultats'!BY104:CH104,0)))),"A",SUM('Saisie résultats'!BT104:BU104,'Saisie résultats'!BY104:CH104))))</f>
      </c>
      <c r="K105" s="38">
        <f>IF(ISBLANK('Liste élèves'!B106),"",IF(COUNTBLANK('Saisie résultats'!CL104:CR104)&gt;0,"",IF(NOT(AND(ISERROR(MATCH("A",'Saisie résultats'!CL104:CR104,0)))),"A",SUM('Saisie résultats'!CL104:CR104))))</f>
      </c>
      <c r="L105" s="38">
        <f>IF(ISBLANK('Liste élèves'!B106),"",IF(OR(COUNTBLANK('Saisie résultats'!CI104:CK104)&gt;0,COUNTBLANK('Saisie résultats'!CS104:CV104)&gt;0),"",IF(NOT(AND(ISERROR(MATCH("A",'Saisie résultats'!CI104:CK104,0)),ISERROR(MATCH("A",'Saisie résultats'!CS104:CV104,0)))),"A",SUM('Saisie résultats'!CI104:CK104,'Saisie résultats'!CS104:CV104))))</f>
      </c>
      <c r="M105" s="38">
        <f>IF(ISBLANK('Liste élèves'!B106),"",IF(OR(COUNTBLANK('Saisie résultats'!BL104:BN104)&gt;0,COUNTBLANK('Saisie résultats'!CW104:CY104)&gt;0),"",IF(NOT(AND(ISERROR(MATCH("A",'Saisie résultats'!BL104:BN104,0)),ISERROR(MATCH("A",'Saisie résultats'!CW104:CY104,0)))),"A",SUM('Saisie résultats'!BL104:BN104,'Saisie résultats'!CW104:CY104))))</f>
      </c>
      <c r="N105" s="22" t="b">
        <f>AND(NOT(ISBLANK('Liste élèves'!B106)),COUNTA('Saisie résultats'!D104:CY104)&lt;&gt;100)</f>
        <v>0</v>
      </c>
      <c r="O105" s="22">
        <f>COUNTBLANK('Saisie résultats'!D104:CY104)</f>
        <v>100</v>
      </c>
      <c r="P105" s="22" t="b">
        <f t="shared" si="3"/>
        <v>1</v>
      </c>
      <c r="Q105" s="22">
        <f>IF(ISBLANK('Liste élèves'!B106),"",IF(OR(ISTEXT(D105),ISTEXT(E105),ISTEXT(F105),ISTEXT(G105),ISTEXT(H105)),"",SUM(D105:H105)))</f>
      </c>
      <c r="R105" s="22">
        <f>IF(ISBLANK('Liste élèves'!B106),"",IF(OR(ISTEXT(I105),ISTEXT(J105),ISTEXT(K105),ISTEXT(L105),ISTEXT(M105)),"",SUM(I105:M105)))</f>
      </c>
      <c r="AD105" s="39"/>
      <c r="AE105" s="39"/>
      <c r="AF105" s="40"/>
      <c r="AG105" s="40"/>
      <c r="AH105" s="40"/>
      <c r="AI105" s="40"/>
      <c r="AJ105" s="40"/>
      <c r="IS105" s="7"/>
    </row>
    <row r="106" spans="2:253" s="22" customFormat="1" ht="15" customHeight="1">
      <c r="B106" s="36">
        <v>97</v>
      </c>
      <c r="C106" s="37">
        <f>IF(ISBLANK('Liste élèves'!B107),"",('Liste élèves'!B107))</f>
      </c>
      <c r="D106" s="38">
        <f>IF(ISBLANK('Liste élèves'!B107),"",IF(OR(COUNTBLANK('Saisie résultats'!D105:I105)&gt;0,COUNTBLANK('Saisie résultats'!X105:AB105)&gt;0,COUNTBLANK('Saisie résultats'!AD105)&gt;0,COUNTBLANK('Saisie résultats'!BI105:BK105)&gt;0),"",IF(NOT(AND(ISERROR(MATCH("A",'Saisie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résultats'!BI105:BK105))))</f>
      </c>
      <c r="E106" s="38">
        <f>IF(ISBLANK('Liste élèves'!B107),"",IF(OR(COUNTBLANK('Saisie résultats'!M105:R105)&gt;0,COUNTBLANK('Saisie résultats'!AC105)&gt;0,COUNTBLANK('Saisie résultats'!BA105:BC105)&gt;0),"",IF(NOT(AND(ISERROR(MATCH("A",'Saisie résultats'!M105:R105,0)),ISERROR(MATCH("A",'Saisie résultats'!AC105:AC105,0)),ISERROR(MATCH("A",'Saisie résultats'!BA105:BC105,0)))),"A",SUM('Saisie résultats'!M105:R105,'Saisie résultats'!AC105,'Saisie résultats'!BA105:BC105))))</f>
      </c>
      <c r="F106" s="38">
        <f>IF(ISBLANK('Liste élèves'!B107),"",IF(OR(COUNTBLANK('Saisie résultats'!J105:L105)&gt;0,COUNTBLANK('Saisie résultats'!AY105:AZ105)&gt;0,COUNTBLANK('Saisie résultats'!BD105:BH105)&gt;0),"",IF(NOT(AND(ISERROR(MATCH("A",'Saisie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résultats'!BD105:BH105))))</f>
      </c>
      <c r="G106" s="38">
        <f>IF(ISBLANK('Liste élèves'!B107),"",IF(OR(COUNTBLANK('Saisie résultats'!S105:W105)&gt;0,COUNTBLANK('Saisie résultats'!AI105:AK105)&gt;0,COUNTBLANK('Saisie résultats'!AN105:AT105)&gt;0),"",IF(NOT(AND(ISERROR(MATCH("A",'Saisie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résultats'!AN105:AT105))))</f>
      </c>
      <c r="H106" s="38">
        <f>IF(ISBLANK('Liste élèves'!B107),"",IF(OR(COUNTBLANK('Saisie résultats'!AE105:AH105)&gt;0,COUNTBLANK('Saisie résultats'!AL105:AM105)&gt;0,COUNTBLANK('Saisie résultats'!AV105:AX105)&gt;0),"",IF(NOT(AND(ISERROR(MATCH("A",'Saisie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résultats'!AV105:AX105))))</f>
      </c>
      <c r="I106" s="38">
        <f>IF(ISBLANK('Liste élèves'!B107),"",IF(OR(COUNTBLANK('Saisie résultats'!BO105:BS105)&gt;0,COUNTBLANK('Saisie résultats'!BV105:BX105)&gt;0),"",IF(NOT(AND(ISERROR(MATCH("A",'Saisie résultats'!BO105:BS105,0)),ISERROR(MATCH("A",'Saisie résultats'!BV105:BX105,0)))),"A",SUM('Saisie résultats'!BO105:BS105,'Saisie résultats'!BV105:BX105))))</f>
      </c>
      <c r="J106" s="38">
        <f>IF(ISBLANK('Liste élèves'!B107),"",IF(OR(COUNTBLANK('Saisie résultats'!BT105:BU105)&gt;0,COUNTBLANK('Saisie résultats'!BY105:CH105)&gt;0),"",IF(NOT(AND(ISERROR(MATCH("A",'Saisie résultats'!BT105:BU105,0)),ISERROR(MATCH("A",'Saisie résultats'!BY105:CH105,0)))),"A",SUM('Saisie résultats'!BT105:BU105,'Saisie résultats'!BY105:CH105))))</f>
      </c>
      <c r="K106" s="38">
        <f>IF(ISBLANK('Liste élèves'!B107),"",IF(COUNTBLANK('Saisie résultats'!CL105:CR105)&gt;0,"",IF(NOT(AND(ISERROR(MATCH("A",'Saisie résultats'!CL105:CR105,0)))),"A",SUM('Saisie résultats'!CL105:CR105))))</f>
      </c>
      <c r="L106" s="38">
        <f>IF(ISBLANK('Liste élèves'!B107),"",IF(OR(COUNTBLANK('Saisie résultats'!CI105:CK105)&gt;0,COUNTBLANK('Saisie résultats'!CS105:CV105)&gt;0),"",IF(NOT(AND(ISERROR(MATCH("A",'Saisie résultats'!CI105:CK105,0)),ISERROR(MATCH("A",'Saisie résultats'!CS105:CV105,0)))),"A",SUM('Saisie résultats'!CI105:CK105,'Saisie résultats'!CS105:CV105))))</f>
      </c>
      <c r="M106" s="38">
        <f>IF(ISBLANK('Liste élèves'!B107),"",IF(OR(COUNTBLANK('Saisie résultats'!BL105:BN105)&gt;0,COUNTBLANK('Saisie résultats'!CW105:CY105)&gt;0),"",IF(NOT(AND(ISERROR(MATCH("A",'Saisie résultats'!BL105:BN105,0)),ISERROR(MATCH("A",'Saisie résultats'!CW105:CY105,0)))),"A",SUM('Saisie résultats'!BL105:BN105,'Saisie résultats'!CW105:CY105))))</f>
      </c>
      <c r="N106" s="22" t="b">
        <f>AND(NOT(ISBLANK('Liste élèves'!B107)),COUNTA('Saisie résultats'!D105:CY105)&lt;&gt;100)</f>
        <v>0</v>
      </c>
      <c r="O106" s="22">
        <f>COUNTBLANK('Saisie résultats'!D105:CY105)</f>
        <v>100</v>
      </c>
      <c r="P106" s="22" t="b">
        <f aca="true" t="shared" si="4" ref="P106:P137">OR(N106,COUNTIF(D106:M106,"A")&gt;0,IF(C106="",TRUE,FALSE))</f>
        <v>1</v>
      </c>
      <c r="Q106" s="22">
        <f>IF(ISBLANK('Liste élèves'!B107),"",IF(OR(ISTEXT(D106),ISTEXT(E106),ISTEXT(F106),ISTEXT(G106),ISTEXT(H106)),"",SUM(D106:H106)))</f>
      </c>
      <c r="R106" s="22">
        <f>IF(ISBLANK('Liste élèves'!B107),"",IF(OR(ISTEXT(I106),ISTEXT(J106),ISTEXT(K106),ISTEXT(L106),ISTEXT(M106)),"",SUM(I106:M106)))</f>
      </c>
      <c r="AD106" s="39"/>
      <c r="AE106" s="39"/>
      <c r="AF106" s="40"/>
      <c r="AG106" s="40"/>
      <c r="AH106" s="40"/>
      <c r="AI106" s="40"/>
      <c r="AJ106" s="40"/>
      <c r="IS106" s="7"/>
    </row>
    <row r="107" spans="2:253" s="22" customFormat="1" ht="15" customHeight="1">
      <c r="B107" s="36">
        <v>98</v>
      </c>
      <c r="C107" s="37">
        <f>IF(ISBLANK('Liste élèves'!B108),"",('Liste élèves'!B108))</f>
      </c>
      <c r="D107" s="38">
        <f>IF(ISBLANK('Liste élèves'!B108),"",IF(OR(COUNTBLANK('Saisie résultats'!D106:I106)&gt;0,COUNTBLANK('Saisie résultats'!X106:AB106)&gt;0,COUNTBLANK('Saisie résultats'!AD106)&gt;0,COUNTBLANK('Saisie résultats'!BI106:BK106)&gt;0),"",IF(NOT(AND(ISERROR(MATCH("A",'Saisie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résultats'!BI106:BK106))))</f>
      </c>
      <c r="E107" s="38">
        <f>IF(ISBLANK('Liste élèves'!B108),"",IF(OR(COUNTBLANK('Saisie résultats'!M106:R106)&gt;0,COUNTBLANK('Saisie résultats'!AC106)&gt;0,COUNTBLANK('Saisie résultats'!BA106:BC106)&gt;0),"",IF(NOT(AND(ISERROR(MATCH("A",'Saisie résultats'!M106:R106,0)),ISERROR(MATCH("A",'Saisie résultats'!AC106:AC106,0)),ISERROR(MATCH("A",'Saisie résultats'!BA106:BC106,0)))),"A",SUM('Saisie résultats'!M106:R106,'Saisie résultats'!AC106,'Saisie résultats'!BA106:BC106))))</f>
      </c>
      <c r="F107" s="38">
        <f>IF(ISBLANK('Liste élèves'!B108),"",IF(OR(COUNTBLANK('Saisie résultats'!J106:L106)&gt;0,COUNTBLANK('Saisie résultats'!AY106:AZ106)&gt;0,COUNTBLANK('Saisie résultats'!BD106:BH106)&gt;0),"",IF(NOT(AND(ISERROR(MATCH("A",'Saisie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résultats'!BD106:BH106))))</f>
      </c>
      <c r="G107" s="38">
        <f>IF(ISBLANK('Liste élèves'!B108),"",IF(OR(COUNTBLANK('Saisie résultats'!S106:W106)&gt;0,COUNTBLANK('Saisie résultats'!AI106:AK106)&gt;0,COUNTBLANK('Saisie résultats'!AN106:AT106)&gt;0),"",IF(NOT(AND(ISERROR(MATCH("A",'Saisie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résultats'!AN106:AT106))))</f>
      </c>
      <c r="H107" s="38">
        <f>IF(ISBLANK('Liste élèves'!B108),"",IF(OR(COUNTBLANK('Saisie résultats'!AE106:AH106)&gt;0,COUNTBLANK('Saisie résultats'!AL106:AM106)&gt;0,COUNTBLANK('Saisie résultats'!AV106:AX106)&gt;0),"",IF(NOT(AND(ISERROR(MATCH("A",'Saisie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résultats'!AV106:AX106))))</f>
      </c>
      <c r="I107" s="38">
        <f>IF(ISBLANK('Liste élèves'!B108),"",IF(OR(COUNTBLANK('Saisie résultats'!BO106:BS106)&gt;0,COUNTBLANK('Saisie résultats'!BV106:BX106)&gt;0),"",IF(NOT(AND(ISERROR(MATCH("A",'Saisie résultats'!BO106:BS106,0)),ISERROR(MATCH("A",'Saisie résultats'!BV106:BX106,0)))),"A",SUM('Saisie résultats'!BO106:BS106,'Saisie résultats'!BV106:BX106))))</f>
      </c>
      <c r="J107" s="38">
        <f>IF(ISBLANK('Liste élèves'!B108),"",IF(OR(COUNTBLANK('Saisie résultats'!BT106:BU106)&gt;0,COUNTBLANK('Saisie résultats'!BY106:CH106)&gt;0),"",IF(NOT(AND(ISERROR(MATCH("A",'Saisie résultats'!BT106:BU106,0)),ISERROR(MATCH("A",'Saisie résultats'!BY106:CH106,0)))),"A",SUM('Saisie résultats'!BT106:BU106,'Saisie résultats'!BY106:CH106))))</f>
      </c>
      <c r="K107" s="38">
        <f>IF(ISBLANK('Liste élèves'!B108),"",IF(COUNTBLANK('Saisie résultats'!CL106:CR106)&gt;0,"",IF(NOT(AND(ISERROR(MATCH("A",'Saisie résultats'!CL106:CR106,0)))),"A",SUM('Saisie résultats'!CL106:CR106))))</f>
      </c>
      <c r="L107" s="38">
        <f>IF(ISBLANK('Liste élèves'!B108),"",IF(OR(COUNTBLANK('Saisie résultats'!CI106:CK106)&gt;0,COUNTBLANK('Saisie résultats'!CS106:CV106)&gt;0),"",IF(NOT(AND(ISERROR(MATCH("A",'Saisie résultats'!CI106:CK106,0)),ISERROR(MATCH("A",'Saisie résultats'!CS106:CV106,0)))),"A",SUM('Saisie résultats'!CI106:CK106,'Saisie résultats'!CS106:CV106))))</f>
      </c>
      <c r="M107" s="38">
        <f>IF(ISBLANK('Liste élèves'!B108),"",IF(OR(COUNTBLANK('Saisie résultats'!BL106:BN106)&gt;0,COUNTBLANK('Saisie résultats'!CW106:CY106)&gt;0),"",IF(NOT(AND(ISERROR(MATCH("A",'Saisie résultats'!BL106:BN106,0)),ISERROR(MATCH("A",'Saisie résultats'!CW106:CY106,0)))),"A",SUM('Saisie résultats'!BL106:BN106,'Saisie résultats'!CW106:CY106))))</f>
      </c>
      <c r="N107" s="22" t="b">
        <f>AND(NOT(ISBLANK('Liste élèves'!B108)),COUNTA('Saisie résultats'!D106:CY106)&lt;&gt;100)</f>
        <v>0</v>
      </c>
      <c r="O107" s="22">
        <f>COUNTBLANK('Saisie résultats'!D106:CY106)</f>
        <v>100</v>
      </c>
      <c r="P107" s="22" t="b">
        <f t="shared" si="4"/>
        <v>1</v>
      </c>
      <c r="Q107" s="22">
        <f>IF(ISBLANK('Liste élèves'!B108),"",IF(OR(ISTEXT(D107),ISTEXT(E107),ISTEXT(F107),ISTEXT(G107),ISTEXT(H107)),"",SUM(D107:H107)))</f>
      </c>
      <c r="R107" s="22">
        <f>IF(ISBLANK('Liste élèves'!B108),"",IF(OR(ISTEXT(I107),ISTEXT(J107),ISTEXT(K107),ISTEXT(L107),ISTEXT(M107)),"",SUM(I107:M107)))</f>
      </c>
      <c r="AD107" s="39"/>
      <c r="AE107" s="39"/>
      <c r="AF107" s="40"/>
      <c r="AG107" s="40"/>
      <c r="AH107" s="40"/>
      <c r="AI107" s="40"/>
      <c r="AJ107" s="40"/>
      <c r="IS107" s="7"/>
    </row>
    <row r="108" spans="2:253" s="22" customFormat="1" ht="15" customHeight="1">
      <c r="B108" s="36">
        <v>99</v>
      </c>
      <c r="C108" s="37">
        <f>IF(ISBLANK('Liste élèves'!B109),"",('Liste élèves'!B109))</f>
      </c>
      <c r="D108" s="38">
        <f>IF(ISBLANK('Liste élèves'!B109),"",IF(OR(COUNTBLANK('Saisie résultats'!D107:I107)&gt;0,COUNTBLANK('Saisie résultats'!X107:AB107)&gt;0,COUNTBLANK('Saisie résultats'!AD107)&gt;0,COUNTBLANK('Saisie résultats'!BI107:BK107)&gt;0),"",IF(NOT(AND(ISERROR(MATCH("A",'Saisie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résultats'!BI107:BK107))))</f>
      </c>
      <c r="E108" s="38">
        <f>IF(ISBLANK('Liste élèves'!B109),"",IF(OR(COUNTBLANK('Saisie résultats'!M107:R107)&gt;0,COUNTBLANK('Saisie résultats'!AC107)&gt;0,COUNTBLANK('Saisie résultats'!BA107:BC107)&gt;0),"",IF(NOT(AND(ISERROR(MATCH("A",'Saisie résultats'!M107:R107,0)),ISERROR(MATCH("A",'Saisie résultats'!AC107:AC107,0)),ISERROR(MATCH("A",'Saisie résultats'!BA107:BC107,0)))),"A",SUM('Saisie résultats'!M107:R107,'Saisie résultats'!AC107,'Saisie résultats'!BA107:BC107))))</f>
      </c>
      <c r="F108" s="38">
        <f>IF(ISBLANK('Liste élèves'!B109),"",IF(OR(COUNTBLANK('Saisie résultats'!J107:L107)&gt;0,COUNTBLANK('Saisie résultats'!AY107:AZ107)&gt;0,COUNTBLANK('Saisie résultats'!BD107:BH107)&gt;0),"",IF(NOT(AND(ISERROR(MATCH("A",'Saisie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résultats'!BD107:BH107))))</f>
      </c>
      <c r="G108" s="38">
        <f>IF(ISBLANK('Liste élèves'!B109),"",IF(OR(COUNTBLANK('Saisie résultats'!S107:W107)&gt;0,COUNTBLANK('Saisie résultats'!AI107:AK107)&gt;0,COUNTBLANK('Saisie résultats'!AN107:AT107)&gt;0),"",IF(NOT(AND(ISERROR(MATCH("A",'Saisie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résultats'!AN107:AT107))))</f>
      </c>
      <c r="H108" s="38">
        <f>IF(ISBLANK('Liste élèves'!B109),"",IF(OR(COUNTBLANK('Saisie résultats'!AE107:AH107)&gt;0,COUNTBLANK('Saisie résultats'!AL107:AM107)&gt;0,COUNTBLANK('Saisie résultats'!AV107:AX107)&gt;0),"",IF(NOT(AND(ISERROR(MATCH("A",'Saisie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résultats'!AV107:AX107))))</f>
      </c>
      <c r="I108" s="38">
        <f>IF(ISBLANK('Liste élèves'!B109),"",IF(OR(COUNTBLANK('Saisie résultats'!BO107:BS107)&gt;0,COUNTBLANK('Saisie résultats'!BV107:BX107)&gt;0),"",IF(NOT(AND(ISERROR(MATCH("A",'Saisie résultats'!BO107:BS107,0)),ISERROR(MATCH("A",'Saisie résultats'!BV107:BX107,0)))),"A",SUM('Saisie résultats'!BO107:BS107,'Saisie résultats'!BV107:BX107))))</f>
      </c>
      <c r="J108" s="38">
        <f>IF(ISBLANK('Liste élèves'!B109),"",IF(OR(COUNTBLANK('Saisie résultats'!BT107:BU107)&gt;0,COUNTBLANK('Saisie résultats'!BY107:CH107)&gt;0),"",IF(NOT(AND(ISERROR(MATCH("A",'Saisie résultats'!BT107:BU107,0)),ISERROR(MATCH("A",'Saisie résultats'!BY107:CH107,0)))),"A",SUM('Saisie résultats'!BT107:BU107,'Saisie résultats'!BY107:CH107))))</f>
      </c>
      <c r="K108" s="38">
        <f>IF(ISBLANK('Liste élèves'!B109),"",IF(COUNTBLANK('Saisie résultats'!CL107:CR107)&gt;0,"",IF(NOT(AND(ISERROR(MATCH("A",'Saisie résultats'!CL107:CR107,0)))),"A",SUM('Saisie résultats'!CL107:CR107))))</f>
      </c>
      <c r="L108" s="38">
        <f>IF(ISBLANK('Liste élèves'!B109),"",IF(OR(COUNTBLANK('Saisie résultats'!CI107:CK107)&gt;0,COUNTBLANK('Saisie résultats'!CS107:CV107)&gt;0),"",IF(NOT(AND(ISERROR(MATCH("A",'Saisie résultats'!CI107:CK107,0)),ISERROR(MATCH("A",'Saisie résultats'!CS107:CV107,0)))),"A",SUM('Saisie résultats'!CI107:CK107,'Saisie résultats'!CS107:CV107))))</f>
      </c>
      <c r="M108" s="38">
        <f>IF(ISBLANK('Liste élèves'!B109),"",IF(OR(COUNTBLANK('Saisie résultats'!BL107:BN107)&gt;0,COUNTBLANK('Saisie résultats'!CW107:CY107)&gt;0),"",IF(NOT(AND(ISERROR(MATCH("A",'Saisie résultats'!BL107:BN107,0)),ISERROR(MATCH("A",'Saisie résultats'!CW107:CY107,0)))),"A",SUM('Saisie résultats'!BL107:BN107,'Saisie résultats'!CW107:CY107))))</f>
      </c>
      <c r="N108" s="22" t="b">
        <f>AND(NOT(ISBLANK('Liste élèves'!B109)),COUNTA('Saisie résultats'!D107:CY107)&lt;&gt;100)</f>
        <v>0</v>
      </c>
      <c r="O108" s="22">
        <f>COUNTBLANK('Saisie résultats'!D107:CY107)</f>
        <v>100</v>
      </c>
      <c r="P108" s="22" t="b">
        <f t="shared" si="4"/>
        <v>1</v>
      </c>
      <c r="Q108" s="22">
        <f>IF(ISBLANK('Liste élèves'!B109),"",IF(OR(ISTEXT(D108),ISTEXT(E108),ISTEXT(F108),ISTEXT(G108),ISTEXT(H108)),"",SUM(D108:H108)))</f>
      </c>
      <c r="R108" s="22">
        <f>IF(ISBLANK('Liste élèves'!B109),"",IF(OR(ISTEXT(I108),ISTEXT(J108),ISTEXT(K108),ISTEXT(L108),ISTEXT(M108)),"",SUM(I108:M108)))</f>
      </c>
      <c r="AD108" s="39"/>
      <c r="AE108" s="39"/>
      <c r="AF108" s="40"/>
      <c r="AG108" s="40"/>
      <c r="AH108" s="40"/>
      <c r="AI108" s="40"/>
      <c r="AJ108" s="40"/>
      <c r="IS108" s="7"/>
    </row>
    <row r="109" spans="2:253" s="22" customFormat="1" ht="15" customHeight="1">
      <c r="B109" s="36">
        <v>100</v>
      </c>
      <c r="C109" s="37">
        <f>IF(ISBLANK('Liste élèves'!B110),"",('Liste élèves'!B110))</f>
      </c>
      <c r="D109" s="38">
        <f>IF(ISBLANK('Liste élèves'!B110),"",IF(OR(COUNTBLANK('Saisie résultats'!D108:I108)&gt;0,COUNTBLANK('Saisie résultats'!X108:AB108)&gt;0,COUNTBLANK('Saisie résultats'!AD108)&gt;0,COUNTBLANK('Saisie résultats'!BI108:BK108)&gt;0),"",IF(NOT(AND(ISERROR(MATCH("A",'Saisie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résultats'!BI108:BK108))))</f>
      </c>
      <c r="E109" s="38">
        <f>IF(ISBLANK('Liste élèves'!B110),"",IF(OR(COUNTBLANK('Saisie résultats'!M108:R108)&gt;0,COUNTBLANK('Saisie résultats'!AC108)&gt;0,COUNTBLANK('Saisie résultats'!BA108:BC108)&gt;0),"",IF(NOT(AND(ISERROR(MATCH("A",'Saisie résultats'!M108:R108,0)),ISERROR(MATCH("A",'Saisie résultats'!AC108:AC108,0)),ISERROR(MATCH("A",'Saisie résultats'!BA108:BC108,0)))),"A",SUM('Saisie résultats'!M108:R108,'Saisie résultats'!AC108,'Saisie résultats'!BA108:BC108))))</f>
      </c>
      <c r="F109" s="38">
        <f>IF(ISBLANK('Liste élèves'!B110),"",IF(OR(COUNTBLANK('Saisie résultats'!J108:L108)&gt;0,COUNTBLANK('Saisie résultats'!AY108:AZ108)&gt;0,COUNTBLANK('Saisie résultats'!BD108:BH108)&gt;0),"",IF(NOT(AND(ISERROR(MATCH("A",'Saisie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résultats'!BD108:BH108))))</f>
      </c>
      <c r="G109" s="38">
        <f>IF(ISBLANK('Liste élèves'!B110),"",IF(OR(COUNTBLANK('Saisie résultats'!S108:W108)&gt;0,COUNTBLANK('Saisie résultats'!AI108:AK108)&gt;0,COUNTBLANK('Saisie résultats'!AN108:AT108)&gt;0),"",IF(NOT(AND(ISERROR(MATCH("A",'Saisie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résultats'!AN108:AT108))))</f>
      </c>
      <c r="H109" s="38">
        <f>IF(ISBLANK('Liste élèves'!B110),"",IF(OR(COUNTBLANK('Saisie résultats'!AE108:AH108)&gt;0,COUNTBLANK('Saisie résultats'!AL108:AM108)&gt;0,COUNTBLANK('Saisie résultats'!AV108:AX108)&gt;0),"",IF(NOT(AND(ISERROR(MATCH("A",'Saisie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résultats'!AV108:AX108))))</f>
      </c>
      <c r="I109" s="38">
        <f>IF(ISBLANK('Liste élèves'!B110),"",IF(OR(COUNTBLANK('Saisie résultats'!BO108:BS108)&gt;0,COUNTBLANK('Saisie résultats'!BV108:BX108)&gt;0),"",IF(NOT(AND(ISERROR(MATCH("A",'Saisie résultats'!BO108:BS108,0)),ISERROR(MATCH("A",'Saisie résultats'!BV108:BX108,0)))),"A",SUM('Saisie résultats'!BO108:BS108,'Saisie résultats'!BV108:BX108))))</f>
      </c>
      <c r="J109" s="38">
        <f>IF(ISBLANK('Liste élèves'!B110),"",IF(OR(COUNTBLANK('Saisie résultats'!BT108:BU108)&gt;0,COUNTBLANK('Saisie résultats'!BY108:CH108)&gt;0),"",IF(NOT(AND(ISERROR(MATCH("A",'Saisie résultats'!BT108:BU108,0)),ISERROR(MATCH("A",'Saisie résultats'!BY108:CH108,0)))),"A",SUM('Saisie résultats'!BT108:BU108,'Saisie résultats'!BY108:CH108))))</f>
      </c>
      <c r="K109" s="38">
        <f>IF(ISBLANK('Liste élèves'!B110),"",IF(COUNTBLANK('Saisie résultats'!CL108:CR108)&gt;0,"",IF(NOT(AND(ISERROR(MATCH("A",'Saisie résultats'!CL108:CR108,0)))),"A",SUM('Saisie résultats'!CL108:CR108))))</f>
      </c>
      <c r="L109" s="38">
        <f>IF(ISBLANK('Liste élèves'!B110),"",IF(OR(COUNTBLANK('Saisie résultats'!CI108:CK108)&gt;0,COUNTBLANK('Saisie résultats'!CS108:CV108)&gt;0),"",IF(NOT(AND(ISERROR(MATCH("A",'Saisie résultats'!CI108:CK108,0)),ISERROR(MATCH("A",'Saisie résultats'!CS108:CV108,0)))),"A",SUM('Saisie résultats'!CI108:CK108,'Saisie résultats'!CS108:CV108))))</f>
      </c>
      <c r="M109" s="38">
        <f>IF(ISBLANK('Liste élèves'!B110),"",IF(OR(COUNTBLANK('Saisie résultats'!BL108:BN108)&gt;0,COUNTBLANK('Saisie résultats'!CW108:CY108)&gt;0),"",IF(NOT(AND(ISERROR(MATCH("A",'Saisie résultats'!BL108:BN108,0)),ISERROR(MATCH("A",'Saisie résultats'!CW108:CY108,0)))),"A",SUM('Saisie résultats'!BL108:BN108,'Saisie résultats'!CW108:CY108))))</f>
      </c>
      <c r="N109" s="22" t="b">
        <f>AND(NOT(ISBLANK('Liste élèves'!B110)),COUNTA('Saisie résultats'!D108:CY108)&lt;&gt;100)</f>
        <v>0</v>
      </c>
      <c r="O109" s="22">
        <f>COUNTBLANK('Saisie résultats'!D108:CY108)</f>
        <v>100</v>
      </c>
      <c r="P109" s="22" t="b">
        <f t="shared" si="4"/>
        <v>1</v>
      </c>
      <c r="Q109" s="22">
        <f>IF(ISBLANK('Liste élèves'!B110),"",IF(OR(ISTEXT(D109),ISTEXT(E109),ISTEXT(F109),ISTEXT(G109),ISTEXT(H109)),"",SUM(D109:H109)))</f>
      </c>
      <c r="R109" s="22">
        <f>IF(ISBLANK('Liste élèves'!B110),"",IF(OR(ISTEXT(I109),ISTEXT(J109),ISTEXT(K109),ISTEXT(L109),ISTEXT(M109)),"",SUM(I109:M109)))</f>
      </c>
      <c r="AD109" s="39"/>
      <c r="AE109" s="39"/>
      <c r="AF109" s="40"/>
      <c r="AG109" s="40"/>
      <c r="AH109" s="40"/>
      <c r="AI109" s="40"/>
      <c r="AJ109" s="40"/>
      <c r="IS109" s="7"/>
    </row>
    <row r="110" spans="2:253" s="22" customFormat="1" ht="15" customHeight="1">
      <c r="B110" s="36">
        <v>101</v>
      </c>
      <c r="C110" s="37">
        <f>IF(ISBLANK('Liste élèves'!B111),"",('Liste élèves'!B111))</f>
      </c>
      <c r="D110" s="38">
        <f>IF(ISBLANK('Liste élèves'!B111),"",IF(OR(COUNTBLANK('Saisie résultats'!D109:I109)&gt;0,COUNTBLANK('Saisie résultats'!X109:AB109)&gt;0,COUNTBLANK('Saisie résultats'!AD109)&gt;0,COUNTBLANK('Saisie résultats'!BI109:BK109)&gt;0),"",IF(NOT(AND(ISERROR(MATCH("A",'Saisie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résultats'!BI109:BK109))))</f>
      </c>
      <c r="E110" s="38">
        <f>IF(ISBLANK('Liste élèves'!B111),"",IF(OR(COUNTBLANK('Saisie résultats'!M109:R109)&gt;0,COUNTBLANK('Saisie résultats'!AC109)&gt;0,COUNTBLANK('Saisie résultats'!BA109:BC109)&gt;0),"",IF(NOT(AND(ISERROR(MATCH("A",'Saisie résultats'!M109:R109,0)),ISERROR(MATCH("A",'Saisie résultats'!AC109:AC109,0)),ISERROR(MATCH("A",'Saisie résultats'!BA109:BC109,0)))),"A",SUM('Saisie résultats'!M109:R109,'Saisie résultats'!AC109,'Saisie résultats'!BA109:BC109))))</f>
      </c>
      <c r="F110" s="38">
        <f>IF(ISBLANK('Liste élèves'!B111),"",IF(OR(COUNTBLANK('Saisie résultats'!J109:L109)&gt;0,COUNTBLANK('Saisie résultats'!AY109:AZ109)&gt;0,COUNTBLANK('Saisie résultats'!BD109:BH109)&gt;0),"",IF(NOT(AND(ISERROR(MATCH("A",'Saisie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résultats'!BD109:BH109))))</f>
      </c>
      <c r="G110" s="38">
        <f>IF(ISBLANK('Liste élèves'!B111),"",IF(OR(COUNTBLANK('Saisie résultats'!S109:W109)&gt;0,COUNTBLANK('Saisie résultats'!AI109:AK109)&gt;0,COUNTBLANK('Saisie résultats'!AN109:AT109)&gt;0),"",IF(NOT(AND(ISERROR(MATCH("A",'Saisie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résultats'!AN109:AT109))))</f>
      </c>
      <c r="H110" s="38">
        <f>IF(ISBLANK('Liste élèves'!B111),"",IF(OR(COUNTBLANK('Saisie résultats'!AE109:AH109)&gt;0,COUNTBLANK('Saisie résultats'!AL109:AM109)&gt;0,COUNTBLANK('Saisie résultats'!AV109:AX109)&gt;0),"",IF(NOT(AND(ISERROR(MATCH("A",'Saisie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résultats'!AV109:AX109))))</f>
      </c>
      <c r="I110" s="38">
        <f>IF(ISBLANK('Liste élèves'!B111),"",IF(OR(COUNTBLANK('Saisie résultats'!BO109:BS109)&gt;0,COUNTBLANK('Saisie résultats'!BV109:BX109)&gt;0),"",IF(NOT(AND(ISERROR(MATCH("A",'Saisie résultats'!BO109:BS109,0)),ISERROR(MATCH("A",'Saisie résultats'!BV109:BX109,0)))),"A",SUM('Saisie résultats'!BO109:BS109,'Saisie résultats'!BV109:BX109))))</f>
      </c>
      <c r="J110" s="38">
        <f>IF(ISBLANK('Liste élèves'!B111),"",IF(OR(COUNTBLANK('Saisie résultats'!BT109:BU109)&gt;0,COUNTBLANK('Saisie résultats'!BY109:CH109)&gt;0),"",IF(NOT(AND(ISERROR(MATCH("A",'Saisie résultats'!BT109:BU109,0)),ISERROR(MATCH("A",'Saisie résultats'!BY109:CH109,0)))),"A",SUM('Saisie résultats'!BT109:BU109,'Saisie résultats'!BY109:CH109))))</f>
      </c>
      <c r="K110" s="38">
        <f>IF(ISBLANK('Liste élèves'!B111),"",IF(COUNTBLANK('Saisie résultats'!CL109:CR109)&gt;0,"",IF(NOT(AND(ISERROR(MATCH("A",'Saisie résultats'!CL109:CR109,0)))),"A",SUM('Saisie résultats'!CL109:CR109))))</f>
      </c>
      <c r="L110" s="38">
        <f>IF(ISBLANK('Liste élèves'!B111),"",IF(OR(COUNTBLANK('Saisie résultats'!CI109:CK109)&gt;0,COUNTBLANK('Saisie résultats'!CS109:CV109)&gt;0),"",IF(NOT(AND(ISERROR(MATCH("A",'Saisie résultats'!CI109:CK109,0)),ISERROR(MATCH("A",'Saisie résultats'!CS109:CV109,0)))),"A",SUM('Saisie résultats'!CI109:CK109,'Saisie résultats'!CS109:CV109))))</f>
      </c>
      <c r="M110" s="38">
        <f>IF(ISBLANK('Liste élèves'!B111),"",IF(OR(COUNTBLANK('Saisie résultats'!BL109:BN109)&gt;0,COUNTBLANK('Saisie résultats'!CW109:CY109)&gt;0),"",IF(NOT(AND(ISERROR(MATCH("A",'Saisie résultats'!BL109:BN109,0)),ISERROR(MATCH("A",'Saisie résultats'!CW109:CY109,0)))),"A",SUM('Saisie résultats'!BL109:BN109,'Saisie résultats'!CW109:CY109))))</f>
      </c>
      <c r="N110" s="22" t="b">
        <f>AND(NOT(ISBLANK('Liste élèves'!B111)),COUNTA('Saisie résultats'!D109:CY109)&lt;&gt;100)</f>
        <v>0</v>
      </c>
      <c r="O110" s="22">
        <f>COUNTBLANK('Saisie résultats'!D109:CY109)</f>
        <v>100</v>
      </c>
      <c r="P110" s="22" t="b">
        <f t="shared" si="4"/>
        <v>1</v>
      </c>
      <c r="Q110" s="22">
        <f>IF(ISBLANK('Liste élèves'!B111),"",IF(OR(ISTEXT(D110),ISTEXT(E110),ISTEXT(F110),ISTEXT(G110),ISTEXT(H110)),"",SUM(D110:H110)))</f>
      </c>
      <c r="R110" s="22">
        <f>IF(ISBLANK('Liste élèves'!B111),"",IF(OR(ISTEXT(I110),ISTEXT(J110),ISTEXT(K110),ISTEXT(L110),ISTEXT(M110)),"",SUM(I110:M110)))</f>
      </c>
      <c r="AD110" s="39"/>
      <c r="AE110" s="39"/>
      <c r="AF110" s="40"/>
      <c r="AG110" s="40"/>
      <c r="AH110" s="40"/>
      <c r="AI110" s="40"/>
      <c r="AJ110" s="40"/>
      <c r="IS110" s="7"/>
    </row>
    <row r="111" spans="2:253" s="22" customFormat="1" ht="15" customHeight="1">
      <c r="B111" s="36">
        <v>102</v>
      </c>
      <c r="C111" s="37">
        <f>IF(ISBLANK('Liste élèves'!B112),"",('Liste élèves'!B112))</f>
      </c>
      <c r="D111" s="38">
        <f>IF(ISBLANK('Liste élèves'!B112),"",IF(OR(COUNTBLANK('Saisie résultats'!D110:I110)&gt;0,COUNTBLANK('Saisie résultats'!X110:AB110)&gt;0,COUNTBLANK('Saisie résultats'!AD110)&gt;0,COUNTBLANK('Saisie résultats'!BI110:BK110)&gt;0),"",IF(NOT(AND(ISERROR(MATCH("A",'Saisie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résultats'!BI110:BK110))))</f>
      </c>
      <c r="E111" s="38">
        <f>IF(ISBLANK('Liste élèves'!B112),"",IF(OR(COUNTBLANK('Saisie résultats'!M110:R110)&gt;0,COUNTBLANK('Saisie résultats'!AC110)&gt;0,COUNTBLANK('Saisie résultats'!BA110:BC110)&gt;0),"",IF(NOT(AND(ISERROR(MATCH("A",'Saisie résultats'!M110:R110,0)),ISERROR(MATCH("A",'Saisie résultats'!AC110:AC110,0)),ISERROR(MATCH("A",'Saisie résultats'!BA110:BC110,0)))),"A",SUM('Saisie résultats'!M110:R110,'Saisie résultats'!AC110,'Saisie résultats'!BA110:BC110))))</f>
      </c>
      <c r="F111" s="38">
        <f>IF(ISBLANK('Liste élèves'!B112),"",IF(OR(COUNTBLANK('Saisie résultats'!J110:L110)&gt;0,COUNTBLANK('Saisie résultats'!AY110:AZ110)&gt;0,COUNTBLANK('Saisie résultats'!BD110:BH110)&gt;0),"",IF(NOT(AND(ISERROR(MATCH("A",'Saisie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résultats'!BD110:BH110))))</f>
      </c>
      <c r="G111" s="38">
        <f>IF(ISBLANK('Liste élèves'!B112),"",IF(OR(COUNTBLANK('Saisie résultats'!S110:W110)&gt;0,COUNTBLANK('Saisie résultats'!AI110:AK110)&gt;0,COUNTBLANK('Saisie résultats'!AN110:AT110)&gt;0),"",IF(NOT(AND(ISERROR(MATCH("A",'Saisie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résultats'!AN110:AT110))))</f>
      </c>
      <c r="H111" s="38">
        <f>IF(ISBLANK('Liste élèves'!B112),"",IF(OR(COUNTBLANK('Saisie résultats'!AE110:AH110)&gt;0,COUNTBLANK('Saisie résultats'!AL110:AM110)&gt;0,COUNTBLANK('Saisie résultats'!AV110:AX110)&gt;0),"",IF(NOT(AND(ISERROR(MATCH("A",'Saisie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résultats'!AV110:AX110))))</f>
      </c>
      <c r="I111" s="38">
        <f>IF(ISBLANK('Liste élèves'!B112),"",IF(OR(COUNTBLANK('Saisie résultats'!BO110:BS110)&gt;0,COUNTBLANK('Saisie résultats'!BV110:BX110)&gt;0),"",IF(NOT(AND(ISERROR(MATCH("A",'Saisie résultats'!BO110:BS110,0)),ISERROR(MATCH("A",'Saisie résultats'!BV110:BX110,0)))),"A",SUM('Saisie résultats'!BO110:BS110,'Saisie résultats'!BV110:BX110))))</f>
      </c>
      <c r="J111" s="38">
        <f>IF(ISBLANK('Liste élèves'!B112),"",IF(OR(COUNTBLANK('Saisie résultats'!BT110:BU110)&gt;0,COUNTBLANK('Saisie résultats'!BY110:CH110)&gt;0),"",IF(NOT(AND(ISERROR(MATCH("A",'Saisie résultats'!BT110:BU110,0)),ISERROR(MATCH("A",'Saisie résultats'!BY110:CH110,0)))),"A",SUM('Saisie résultats'!BT110:BU110,'Saisie résultats'!BY110:CH110))))</f>
      </c>
      <c r="K111" s="38">
        <f>IF(ISBLANK('Liste élèves'!B112),"",IF(COUNTBLANK('Saisie résultats'!CL110:CR110)&gt;0,"",IF(NOT(AND(ISERROR(MATCH("A",'Saisie résultats'!CL110:CR110,0)))),"A",SUM('Saisie résultats'!CL110:CR110))))</f>
      </c>
      <c r="L111" s="38">
        <f>IF(ISBLANK('Liste élèves'!B112),"",IF(OR(COUNTBLANK('Saisie résultats'!CI110:CK110)&gt;0,COUNTBLANK('Saisie résultats'!CS110:CV110)&gt;0),"",IF(NOT(AND(ISERROR(MATCH("A",'Saisie résultats'!CI110:CK110,0)),ISERROR(MATCH("A",'Saisie résultats'!CS110:CV110,0)))),"A",SUM('Saisie résultats'!CI110:CK110,'Saisie résultats'!CS110:CV110))))</f>
      </c>
      <c r="M111" s="38">
        <f>IF(ISBLANK('Liste élèves'!B112),"",IF(OR(COUNTBLANK('Saisie résultats'!BL110:BN110)&gt;0,COUNTBLANK('Saisie résultats'!CW110:CY110)&gt;0),"",IF(NOT(AND(ISERROR(MATCH("A",'Saisie résultats'!BL110:BN110,0)),ISERROR(MATCH("A",'Saisie résultats'!CW110:CY110,0)))),"A",SUM('Saisie résultats'!BL110:BN110,'Saisie résultats'!CW110:CY110))))</f>
      </c>
      <c r="N111" s="22" t="b">
        <f>AND(NOT(ISBLANK('Liste élèves'!B112)),COUNTA('Saisie résultats'!D110:CY110)&lt;&gt;100)</f>
        <v>0</v>
      </c>
      <c r="O111" s="22">
        <f>COUNTBLANK('Saisie résultats'!D110:CY110)</f>
        <v>100</v>
      </c>
      <c r="P111" s="22" t="b">
        <f t="shared" si="4"/>
        <v>1</v>
      </c>
      <c r="Q111" s="22">
        <f>IF(ISBLANK('Liste élèves'!B112),"",IF(OR(ISTEXT(D111),ISTEXT(E111),ISTEXT(F111),ISTEXT(G111),ISTEXT(H111)),"",SUM(D111:H111)))</f>
      </c>
      <c r="R111" s="22">
        <f>IF(ISBLANK('Liste élèves'!B112),"",IF(OR(ISTEXT(I111),ISTEXT(J111),ISTEXT(K111),ISTEXT(L111),ISTEXT(M111)),"",SUM(I111:M111)))</f>
      </c>
      <c r="AD111" s="39"/>
      <c r="AE111" s="39"/>
      <c r="AF111" s="40"/>
      <c r="AG111" s="40"/>
      <c r="AH111" s="40"/>
      <c r="AI111" s="40"/>
      <c r="AJ111" s="40"/>
      <c r="IS111" s="7"/>
    </row>
    <row r="112" spans="2:253" s="22" customFormat="1" ht="15" customHeight="1">
      <c r="B112" s="36">
        <v>103</v>
      </c>
      <c r="C112" s="37">
        <f>IF(ISBLANK('Liste élèves'!B113),"",('Liste élèves'!B113))</f>
      </c>
      <c r="D112" s="38">
        <f>IF(ISBLANK('Liste élèves'!B113),"",IF(OR(COUNTBLANK('Saisie résultats'!D111:I111)&gt;0,COUNTBLANK('Saisie résultats'!X111:AB111)&gt;0,COUNTBLANK('Saisie résultats'!AD111)&gt;0,COUNTBLANK('Saisie résultats'!BI111:BK111)&gt;0),"",IF(NOT(AND(ISERROR(MATCH("A",'Saisie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résultats'!BI111:BK111))))</f>
      </c>
      <c r="E112" s="38">
        <f>IF(ISBLANK('Liste élèves'!B113),"",IF(OR(COUNTBLANK('Saisie résultats'!M111:R111)&gt;0,COUNTBLANK('Saisie résultats'!AC111)&gt;0,COUNTBLANK('Saisie résultats'!BA111:BC111)&gt;0),"",IF(NOT(AND(ISERROR(MATCH("A",'Saisie résultats'!M111:R111,0)),ISERROR(MATCH("A",'Saisie résultats'!AC111:AC111,0)),ISERROR(MATCH("A",'Saisie résultats'!BA111:BC111,0)))),"A",SUM('Saisie résultats'!M111:R111,'Saisie résultats'!AC111,'Saisie résultats'!BA111:BC111))))</f>
      </c>
      <c r="F112" s="38">
        <f>IF(ISBLANK('Liste élèves'!B113),"",IF(OR(COUNTBLANK('Saisie résultats'!J111:L111)&gt;0,COUNTBLANK('Saisie résultats'!AY111:AZ111)&gt;0,COUNTBLANK('Saisie résultats'!BD111:BH111)&gt;0),"",IF(NOT(AND(ISERROR(MATCH("A",'Saisie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résultats'!BD111:BH111))))</f>
      </c>
      <c r="G112" s="38">
        <f>IF(ISBLANK('Liste élèves'!B113),"",IF(OR(COUNTBLANK('Saisie résultats'!S111:W111)&gt;0,COUNTBLANK('Saisie résultats'!AI111:AK111)&gt;0,COUNTBLANK('Saisie résultats'!AN111:AT111)&gt;0),"",IF(NOT(AND(ISERROR(MATCH("A",'Saisie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résultats'!AN111:AT111))))</f>
      </c>
      <c r="H112" s="38">
        <f>IF(ISBLANK('Liste élèves'!B113),"",IF(OR(COUNTBLANK('Saisie résultats'!AE111:AH111)&gt;0,COUNTBLANK('Saisie résultats'!AL111:AM111)&gt;0,COUNTBLANK('Saisie résultats'!AV111:AX111)&gt;0),"",IF(NOT(AND(ISERROR(MATCH("A",'Saisie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résultats'!AV111:AX111))))</f>
      </c>
      <c r="I112" s="38">
        <f>IF(ISBLANK('Liste élèves'!B113),"",IF(OR(COUNTBLANK('Saisie résultats'!BO111:BS111)&gt;0,COUNTBLANK('Saisie résultats'!BV111:BX111)&gt;0),"",IF(NOT(AND(ISERROR(MATCH("A",'Saisie résultats'!BO111:BS111,0)),ISERROR(MATCH("A",'Saisie résultats'!BV111:BX111,0)))),"A",SUM('Saisie résultats'!BO111:BS111,'Saisie résultats'!BV111:BX111))))</f>
      </c>
      <c r="J112" s="38">
        <f>IF(ISBLANK('Liste élèves'!B113),"",IF(OR(COUNTBLANK('Saisie résultats'!BT111:BU111)&gt;0,COUNTBLANK('Saisie résultats'!BY111:CH111)&gt;0),"",IF(NOT(AND(ISERROR(MATCH("A",'Saisie résultats'!BT111:BU111,0)),ISERROR(MATCH("A",'Saisie résultats'!BY111:CH111,0)))),"A",SUM('Saisie résultats'!BT111:BU111,'Saisie résultats'!BY111:CH111))))</f>
      </c>
      <c r="K112" s="38">
        <f>IF(ISBLANK('Liste élèves'!B113),"",IF(COUNTBLANK('Saisie résultats'!CL111:CR111)&gt;0,"",IF(NOT(AND(ISERROR(MATCH("A",'Saisie résultats'!CL111:CR111,0)))),"A",SUM('Saisie résultats'!CL111:CR111))))</f>
      </c>
      <c r="L112" s="38">
        <f>IF(ISBLANK('Liste élèves'!B113),"",IF(OR(COUNTBLANK('Saisie résultats'!CI111:CK111)&gt;0,COUNTBLANK('Saisie résultats'!CS111:CV111)&gt;0),"",IF(NOT(AND(ISERROR(MATCH("A",'Saisie résultats'!CI111:CK111,0)),ISERROR(MATCH("A",'Saisie résultats'!CS111:CV111,0)))),"A",SUM('Saisie résultats'!CI111:CK111,'Saisie résultats'!CS111:CV111))))</f>
      </c>
      <c r="M112" s="38">
        <f>IF(ISBLANK('Liste élèves'!B113),"",IF(OR(COUNTBLANK('Saisie résultats'!BL111:BN111)&gt;0,COUNTBLANK('Saisie résultats'!CW111:CY111)&gt;0),"",IF(NOT(AND(ISERROR(MATCH("A",'Saisie résultats'!BL111:BN111,0)),ISERROR(MATCH("A",'Saisie résultats'!CW111:CY111,0)))),"A",SUM('Saisie résultats'!BL111:BN111,'Saisie résultats'!CW111:CY111))))</f>
      </c>
      <c r="N112" s="22" t="b">
        <f>AND(NOT(ISBLANK('Liste élèves'!B113)),COUNTA('Saisie résultats'!D111:CY111)&lt;&gt;100)</f>
        <v>0</v>
      </c>
      <c r="O112" s="22">
        <f>COUNTBLANK('Saisie résultats'!D111:CY111)</f>
        <v>100</v>
      </c>
      <c r="P112" s="22" t="b">
        <f t="shared" si="4"/>
        <v>1</v>
      </c>
      <c r="Q112" s="22">
        <f>IF(ISBLANK('Liste élèves'!B113),"",IF(OR(ISTEXT(D112),ISTEXT(E112),ISTEXT(F112),ISTEXT(G112),ISTEXT(H112)),"",SUM(D112:H112)))</f>
      </c>
      <c r="R112" s="22">
        <f>IF(ISBLANK('Liste élèves'!B113),"",IF(OR(ISTEXT(I112),ISTEXT(J112),ISTEXT(K112),ISTEXT(L112),ISTEXT(M112)),"",SUM(I112:M112)))</f>
      </c>
      <c r="AD112" s="39"/>
      <c r="AE112" s="39"/>
      <c r="AF112" s="40"/>
      <c r="AG112" s="40"/>
      <c r="AH112" s="40"/>
      <c r="AI112" s="40"/>
      <c r="AJ112" s="40"/>
      <c r="IS112" s="7"/>
    </row>
    <row r="113" spans="2:253" s="22" customFormat="1" ht="15" customHeight="1">
      <c r="B113" s="36">
        <v>104</v>
      </c>
      <c r="C113" s="37">
        <f>IF(ISBLANK('Liste élèves'!B114),"",('Liste élèves'!B114))</f>
      </c>
      <c r="D113" s="38">
        <f>IF(ISBLANK('Liste élèves'!B114),"",IF(OR(COUNTBLANK('Saisie résultats'!D112:I112)&gt;0,COUNTBLANK('Saisie résultats'!X112:AB112)&gt;0,COUNTBLANK('Saisie résultats'!AD112)&gt;0,COUNTBLANK('Saisie résultats'!BI112:BK112)&gt;0),"",IF(NOT(AND(ISERROR(MATCH("A",'Saisie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résultats'!BI112:BK112))))</f>
      </c>
      <c r="E113" s="38">
        <f>IF(ISBLANK('Liste élèves'!B114),"",IF(OR(COUNTBLANK('Saisie résultats'!M112:R112)&gt;0,COUNTBLANK('Saisie résultats'!AC112)&gt;0,COUNTBLANK('Saisie résultats'!BA112:BC112)&gt;0),"",IF(NOT(AND(ISERROR(MATCH("A",'Saisie résultats'!M112:R112,0)),ISERROR(MATCH("A",'Saisie résultats'!AC112:AC112,0)),ISERROR(MATCH("A",'Saisie résultats'!BA112:BC112,0)))),"A",SUM('Saisie résultats'!M112:R112,'Saisie résultats'!AC112,'Saisie résultats'!BA112:BC112))))</f>
      </c>
      <c r="F113" s="38">
        <f>IF(ISBLANK('Liste élèves'!B114),"",IF(OR(COUNTBLANK('Saisie résultats'!J112:L112)&gt;0,COUNTBLANK('Saisie résultats'!AY112:AZ112)&gt;0,COUNTBLANK('Saisie résultats'!BD112:BH112)&gt;0),"",IF(NOT(AND(ISERROR(MATCH("A",'Saisie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résultats'!BD112:BH112))))</f>
      </c>
      <c r="G113" s="38">
        <f>IF(ISBLANK('Liste élèves'!B114),"",IF(OR(COUNTBLANK('Saisie résultats'!S112:W112)&gt;0,COUNTBLANK('Saisie résultats'!AI112:AK112)&gt;0,COUNTBLANK('Saisie résultats'!AN112:AT112)&gt;0),"",IF(NOT(AND(ISERROR(MATCH("A",'Saisie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résultats'!AN112:AT112))))</f>
      </c>
      <c r="H113" s="38">
        <f>IF(ISBLANK('Liste élèves'!B114),"",IF(OR(COUNTBLANK('Saisie résultats'!AE112:AH112)&gt;0,COUNTBLANK('Saisie résultats'!AL112:AM112)&gt;0,COUNTBLANK('Saisie résultats'!AV112:AX112)&gt;0),"",IF(NOT(AND(ISERROR(MATCH("A",'Saisie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résultats'!AV112:AX112))))</f>
      </c>
      <c r="I113" s="38">
        <f>IF(ISBLANK('Liste élèves'!B114),"",IF(OR(COUNTBLANK('Saisie résultats'!BO112:BS112)&gt;0,COUNTBLANK('Saisie résultats'!BV112:BX112)&gt;0),"",IF(NOT(AND(ISERROR(MATCH("A",'Saisie résultats'!BO112:BS112,0)),ISERROR(MATCH("A",'Saisie résultats'!BV112:BX112,0)))),"A",SUM('Saisie résultats'!BO112:BS112,'Saisie résultats'!BV112:BX112))))</f>
      </c>
      <c r="J113" s="38">
        <f>IF(ISBLANK('Liste élèves'!B114),"",IF(OR(COUNTBLANK('Saisie résultats'!BT112:BU112)&gt;0,COUNTBLANK('Saisie résultats'!BY112:CH112)&gt;0),"",IF(NOT(AND(ISERROR(MATCH("A",'Saisie résultats'!BT112:BU112,0)),ISERROR(MATCH("A",'Saisie résultats'!BY112:CH112,0)))),"A",SUM('Saisie résultats'!BT112:BU112,'Saisie résultats'!BY112:CH112))))</f>
      </c>
      <c r="K113" s="38">
        <f>IF(ISBLANK('Liste élèves'!B114),"",IF(COUNTBLANK('Saisie résultats'!CL112:CR112)&gt;0,"",IF(NOT(AND(ISERROR(MATCH("A",'Saisie résultats'!CL112:CR112,0)))),"A",SUM('Saisie résultats'!CL112:CR112))))</f>
      </c>
      <c r="L113" s="38">
        <f>IF(ISBLANK('Liste élèves'!B114),"",IF(OR(COUNTBLANK('Saisie résultats'!CI112:CK112)&gt;0,COUNTBLANK('Saisie résultats'!CS112:CV112)&gt;0),"",IF(NOT(AND(ISERROR(MATCH("A",'Saisie résultats'!CI112:CK112,0)),ISERROR(MATCH("A",'Saisie résultats'!CS112:CV112,0)))),"A",SUM('Saisie résultats'!CI112:CK112,'Saisie résultats'!CS112:CV112))))</f>
      </c>
      <c r="M113" s="38">
        <f>IF(ISBLANK('Liste élèves'!B114),"",IF(OR(COUNTBLANK('Saisie résultats'!BL112:BN112)&gt;0,COUNTBLANK('Saisie résultats'!CW112:CY112)&gt;0),"",IF(NOT(AND(ISERROR(MATCH("A",'Saisie résultats'!BL112:BN112,0)),ISERROR(MATCH("A",'Saisie résultats'!CW112:CY112,0)))),"A",SUM('Saisie résultats'!BL112:BN112,'Saisie résultats'!CW112:CY112))))</f>
      </c>
      <c r="N113" s="22" t="b">
        <f>AND(NOT(ISBLANK('Liste élèves'!B114)),COUNTA('Saisie résultats'!D112:CY112)&lt;&gt;100)</f>
        <v>0</v>
      </c>
      <c r="O113" s="22">
        <f>COUNTBLANK('Saisie résultats'!D112:CY112)</f>
        <v>100</v>
      </c>
      <c r="P113" s="22" t="b">
        <f t="shared" si="4"/>
        <v>1</v>
      </c>
      <c r="Q113" s="22">
        <f>IF(ISBLANK('Liste élèves'!B114),"",IF(OR(ISTEXT(D113),ISTEXT(E113),ISTEXT(F113),ISTEXT(G113),ISTEXT(H113)),"",SUM(D113:H113)))</f>
      </c>
      <c r="R113" s="22">
        <f>IF(ISBLANK('Liste élèves'!B114),"",IF(OR(ISTEXT(I113),ISTEXT(J113),ISTEXT(K113),ISTEXT(L113),ISTEXT(M113)),"",SUM(I113:M113)))</f>
      </c>
      <c r="AD113" s="39"/>
      <c r="AE113" s="39"/>
      <c r="AF113" s="40"/>
      <c r="AG113" s="40"/>
      <c r="AH113" s="40"/>
      <c r="AI113" s="40"/>
      <c r="AJ113" s="40"/>
      <c r="IS113" s="7"/>
    </row>
    <row r="114" spans="2:253" s="22" customFormat="1" ht="15" customHeight="1">
      <c r="B114" s="36">
        <v>105</v>
      </c>
      <c r="C114" s="37">
        <f>IF(ISBLANK('Liste élèves'!B115),"",('Liste élèves'!B115))</f>
      </c>
      <c r="D114" s="38">
        <f>IF(ISBLANK('Liste élèves'!B115),"",IF(OR(COUNTBLANK('Saisie résultats'!D113:I113)&gt;0,COUNTBLANK('Saisie résultats'!X113:AB113)&gt;0,COUNTBLANK('Saisie résultats'!AD113)&gt;0,COUNTBLANK('Saisie résultats'!BI113:BK113)&gt;0),"",IF(NOT(AND(ISERROR(MATCH("A",'Saisie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résultats'!BI113:BK113))))</f>
      </c>
      <c r="E114" s="38">
        <f>IF(ISBLANK('Liste élèves'!B115),"",IF(OR(COUNTBLANK('Saisie résultats'!M113:R113)&gt;0,COUNTBLANK('Saisie résultats'!AC113)&gt;0,COUNTBLANK('Saisie résultats'!BA113:BC113)&gt;0),"",IF(NOT(AND(ISERROR(MATCH("A",'Saisie résultats'!M113:R113,0)),ISERROR(MATCH("A",'Saisie résultats'!AC113:AC113,0)),ISERROR(MATCH("A",'Saisie résultats'!BA113:BC113,0)))),"A",SUM('Saisie résultats'!M113:R113,'Saisie résultats'!AC113,'Saisie résultats'!BA113:BC113))))</f>
      </c>
      <c r="F114" s="38">
        <f>IF(ISBLANK('Liste élèves'!B115),"",IF(OR(COUNTBLANK('Saisie résultats'!J113:L113)&gt;0,COUNTBLANK('Saisie résultats'!AY113:AZ113)&gt;0,COUNTBLANK('Saisie résultats'!BD113:BH113)&gt;0),"",IF(NOT(AND(ISERROR(MATCH("A",'Saisie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résultats'!BD113:BH113))))</f>
      </c>
      <c r="G114" s="38">
        <f>IF(ISBLANK('Liste élèves'!B115),"",IF(OR(COUNTBLANK('Saisie résultats'!S113:W113)&gt;0,COUNTBLANK('Saisie résultats'!AI113:AK113)&gt;0,COUNTBLANK('Saisie résultats'!AN113:AT113)&gt;0),"",IF(NOT(AND(ISERROR(MATCH("A",'Saisie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résultats'!AN113:AT113))))</f>
      </c>
      <c r="H114" s="38">
        <f>IF(ISBLANK('Liste élèves'!B115),"",IF(OR(COUNTBLANK('Saisie résultats'!AE113:AH113)&gt;0,COUNTBLANK('Saisie résultats'!AL113:AM113)&gt;0,COUNTBLANK('Saisie résultats'!AV113:AX113)&gt;0),"",IF(NOT(AND(ISERROR(MATCH("A",'Saisie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résultats'!AV113:AX113))))</f>
      </c>
      <c r="I114" s="38">
        <f>IF(ISBLANK('Liste élèves'!B115),"",IF(OR(COUNTBLANK('Saisie résultats'!BO113:BS113)&gt;0,COUNTBLANK('Saisie résultats'!BV113:BX113)&gt;0),"",IF(NOT(AND(ISERROR(MATCH("A",'Saisie résultats'!BO113:BS113,0)),ISERROR(MATCH("A",'Saisie résultats'!BV113:BX113,0)))),"A",SUM('Saisie résultats'!BO113:BS113,'Saisie résultats'!BV113:BX113))))</f>
      </c>
      <c r="J114" s="38">
        <f>IF(ISBLANK('Liste élèves'!B115),"",IF(OR(COUNTBLANK('Saisie résultats'!BT113:BU113)&gt;0,COUNTBLANK('Saisie résultats'!BY113:CH113)&gt;0),"",IF(NOT(AND(ISERROR(MATCH("A",'Saisie résultats'!BT113:BU113,0)),ISERROR(MATCH("A",'Saisie résultats'!BY113:CH113,0)))),"A",SUM('Saisie résultats'!BT113:BU113,'Saisie résultats'!BY113:CH113))))</f>
      </c>
      <c r="K114" s="38">
        <f>IF(ISBLANK('Liste élèves'!B115),"",IF(COUNTBLANK('Saisie résultats'!CL113:CR113)&gt;0,"",IF(NOT(AND(ISERROR(MATCH("A",'Saisie résultats'!CL113:CR113,0)))),"A",SUM('Saisie résultats'!CL113:CR113))))</f>
      </c>
      <c r="L114" s="38">
        <f>IF(ISBLANK('Liste élèves'!B115),"",IF(OR(COUNTBLANK('Saisie résultats'!CI113:CK113)&gt;0,COUNTBLANK('Saisie résultats'!CS113:CV113)&gt;0),"",IF(NOT(AND(ISERROR(MATCH("A",'Saisie résultats'!CI113:CK113,0)),ISERROR(MATCH("A",'Saisie résultats'!CS113:CV113,0)))),"A",SUM('Saisie résultats'!CI113:CK113,'Saisie résultats'!CS113:CV113))))</f>
      </c>
      <c r="M114" s="38">
        <f>IF(ISBLANK('Liste élèves'!B115),"",IF(OR(COUNTBLANK('Saisie résultats'!BL113:BN113)&gt;0,COUNTBLANK('Saisie résultats'!CW113:CY113)&gt;0),"",IF(NOT(AND(ISERROR(MATCH("A",'Saisie résultats'!BL113:BN113,0)),ISERROR(MATCH("A",'Saisie résultats'!CW113:CY113,0)))),"A",SUM('Saisie résultats'!BL113:BN113,'Saisie résultats'!CW113:CY113))))</f>
      </c>
      <c r="N114" s="22" t="b">
        <f>AND(NOT(ISBLANK('Liste élèves'!B115)),COUNTA('Saisie résultats'!D113:CY113)&lt;&gt;100)</f>
        <v>0</v>
      </c>
      <c r="O114" s="22">
        <f>COUNTBLANK('Saisie résultats'!D113:CY113)</f>
        <v>100</v>
      </c>
      <c r="P114" s="22" t="b">
        <f t="shared" si="4"/>
        <v>1</v>
      </c>
      <c r="Q114" s="22">
        <f>IF(ISBLANK('Liste élèves'!B115),"",IF(OR(ISTEXT(D114),ISTEXT(E114),ISTEXT(F114),ISTEXT(G114),ISTEXT(H114)),"",SUM(D114:H114)))</f>
      </c>
      <c r="R114" s="22">
        <f>IF(ISBLANK('Liste élèves'!B115),"",IF(OR(ISTEXT(I114),ISTEXT(J114),ISTEXT(K114),ISTEXT(L114),ISTEXT(M114)),"",SUM(I114:M114)))</f>
      </c>
      <c r="AD114" s="39"/>
      <c r="AE114" s="39"/>
      <c r="AF114" s="40"/>
      <c r="AG114" s="40"/>
      <c r="AH114" s="40"/>
      <c r="AI114" s="40"/>
      <c r="AJ114" s="40"/>
      <c r="IS114" s="7"/>
    </row>
    <row r="115" spans="2:253" s="22" customFormat="1" ht="15" customHeight="1">
      <c r="B115" s="36">
        <v>106</v>
      </c>
      <c r="C115" s="37">
        <f>IF(ISBLANK('Liste élèves'!B116),"",('Liste élèves'!B116))</f>
      </c>
      <c r="D115" s="38">
        <f>IF(ISBLANK('Liste élèves'!B116),"",IF(OR(COUNTBLANK('Saisie résultats'!D114:I114)&gt;0,COUNTBLANK('Saisie résultats'!X114:AB114)&gt;0,COUNTBLANK('Saisie résultats'!AD114)&gt;0,COUNTBLANK('Saisie résultats'!BI114:BK114)&gt;0),"",IF(NOT(AND(ISERROR(MATCH("A",'Saisie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résultats'!BI114:BK114))))</f>
      </c>
      <c r="E115" s="38">
        <f>IF(ISBLANK('Liste élèves'!B116),"",IF(OR(COUNTBLANK('Saisie résultats'!M114:R114)&gt;0,COUNTBLANK('Saisie résultats'!AC114)&gt;0,COUNTBLANK('Saisie résultats'!BA114:BC114)&gt;0),"",IF(NOT(AND(ISERROR(MATCH("A",'Saisie résultats'!M114:R114,0)),ISERROR(MATCH("A",'Saisie résultats'!AC114:AC114,0)),ISERROR(MATCH("A",'Saisie résultats'!BA114:BC114,0)))),"A",SUM('Saisie résultats'!M114:R114,'Saisie résultats'!AC114,'Saisie résultats'!BA114:BC114))))</f>
      </c>
      <c r="F115" s="38">
        <f>IF(ISBLANK('Liste élèves'!B116),"",IF(OR(COUNTBLANK('Saisie résultats'!J114:L114)&gt;0,COUNTBLANK('Saisie résultats'!AY114:AZ114)&gt;0,COUNTBLANK('Saisie résultats'!BD114:BH114)&gt;0),"",IF(NOT(AND(ISERROR(MATCH("A",'Saisie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résultats'!BD114:BH114))))</f>
      </c>
      <c r="G115" s="38">
        <f>IF(ISBLANK('Liste élèves'!B116),"",IF(OR(COUNTBLANK('Saisie résultats'!S114:W114)&gt;0,COUNTBLANK('Saisie résultats'!AI114:AK114)&gt;0,COUNTBLANK('Saisie résultats'!AN114:AT114)&gt;0),"",IF(NOT(AND(ISERROR(MATCH("A",'Saisie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résultats'!AN114:AT114))))</f>
      </c>
      <c r="H115" s="38">
        <f>IF(ISBLANK('Liste élèves'!B116),"",IF(OR(COUNTBLANK('Saisie résultats'!AE114:AH114)&gt;0,COUNTBLANK('Saisie résultats'!AL114:AM114)&gt;0,COUNTBLANK('Saisie résultats'!AV114:AX114)&gt;0),"",IF(NOT(AND(ISERROR(MATCH("A",'Saisie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résultats'!AV114:AX114))))</f>
      </c>
      <c r="I115" s="38">
        <f>IF(ISBLANK('Liste élèves'!B116),"",IF(OR(COUNTBLANK('Saisie résultats'!BO114:BS114)&gt;0,COUNTBLANK('Saisie résultats'!BV114:BX114)&gt;0),"",IF(NOT(AND(ISERROR(MATCH("A",'Saisie résultats'!BO114:BS114,0)),ISERROR(MATCH("A",'Saisie résultats'!BV114:BX114,0)))),"A",SUM('Saisie résultats'!BO114:BS114,'Saisie résultats'!BV114:BX114))))</f>
      </c>
      <c r="J115" s="38">
        <f>IF(ISBLANK('Liste élèves'!B116),"",IF(OR(COUNTBLANK('Saisie résultats'!BT114:BU114)&gt;0,COUNTBLANK('Saisie résultats'!BY114:CH114)&gt;0),"",IF(NOT(AND(ISERROR(MATCH("A",'Saisie résultats'!BT114:BU114,0)),ISERROR(MATCH("A",'Saisie résultats'!BY114:CH114,0)))),"A",SUM('Saisie résultats'!BT114:BU114,'Saisie résultats'!BY114:CH114))))</f>
      </c>
      <c r="K115" s="38">
        <f>IF(ISBLANK('Liste élèves'!B116),"",IF(COUNTBLANK('Saisie résultats'!CL114:CR114)&gt;0,"",IF(NOT(AND(ISERROR(MATCH("A",'Saisie résultats'!CL114:CR114,0)))),"A",SUM('Saisie résultats'!CL114:CR114))))</f>
      </c>
      <c r="L115" s="38">
        <f>IF(ISBLANK('Liste élèves'!B116),"",IF(OR(COUNTBLANK('Saisie résultats'!CI114:CK114)&gt;0,COUNTBLANK('Saisie résultats'!CS114:CV114)&gt;0),"",IF(NOT(AND(ISERROR(MATCH("A",'Saisie résultats'!CI114:CK114,0)),ISERROR(MATCH("A",'Saisie résultats'!CS114:CV114,0)))),"A",SUM('Saisie résultats'!CI114:CK114,'Saisie résultats'!CS114:CV114))))</f>
      </c>
      <c r="M115" s="38">
        <f>IF(ISBLANK('Liste élèves'!B116),"",IF(OR(COUNTBLANK('Saisie résultats'!BL114:BN114)&gt;0,COUNTBLANK('Saisie résultats'!CW114:CY114)&gt;0),"",IF(NOT(AND(ISERROR(MATCH("A",'Saisie résultats'!BL114:BN114,0)),ISERROR(MATCH("A",'Saisie résultats'!CW114:CY114,0)))),"A",SUM('Saisie résultats'!BL114:BN114,'Saisie résultats'!CW114:CY114))))</f>
      </c>
      <c r="N115" s="22" t="b">
        <f>AND(NOT(ISBLANK('Liste élèves'!B116)),COUNTA('Saisie résultats'!D114:CY114)&lt;&gt;100)</f>
        <v>0</v>
      </c>
      <c r="O115" s="22">
        <f>COUNTBLANK('Saisie résultats'!D114:CY114)</f>
        <v>100</v>
      </c>
      <c r="P115" s="22" t="b">
        <f t="shared" si="4"/>
        <v>1</v>
      </c>
      <c r="Q115" s="22">
        <f>IF(ISBLANK('Liste élèves'!B116),"",IF(OR(ISTEXT(D115),ISTEXT(E115),ISTEXT(F115),ISTEXT(G115),ISTEXT(H115)),"",SUM(D115:H115)))</f>
      </c>
      <c r="R115" s="22">
        <f>IF(ISBLANK('Liste élèves'!B116),"",IF(OR(ISTEXT(I115),ISTEXT(J115),ISTEXT(K115),ISTEXT(L115),ISTEXT(M115)),"",SUM(I115:M115)))</f>
      </c>
      <c r="AD115" s="39"/>
      <c r="AE115" s="39"/>
      <c r="AF115" s="40"/>
      <c r="AG115" s="40"/>
      <c r="AH115" s="40"/>
      <c r="AI115" s="40"/>
      <c r="AJ115" s="40"/>
      <c r="IS115" s="7"/>
    </row>
    <row r="116" spans="2:253" s="22" customFormat="1" ht="15" customHeight="1">
      <c r="B116" s="36">
        <v>107</v>
      </c>
      <c r="C116" s="37">
        <f>IF(ISBLANK('Liste élèves'!B117),"",('Liste élèves'!B117))</f>
      </c>
      <c r="D116" s="38">
        <f>IF(ISBLANK('Liste élèves'!B117),"",IF(OR(COUNTBLANK('Saisie résultats'!D115:I115)&gt;0,COUNTBLANK('Saisie résultats'!X115:AB115)&gt;0,COUNTBLANK('Saisie résultats'!AD115)&gt;0,COUNTBLANK('Saisie résultats'!BI115:BK115)&gt;0),"",IF(NOT(AND(ISERROR(MATCH("A",'Saisie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résultats'!BI115:BK115))))</f>
      </c>
      <c r="E116" s="38">
        <f>IF(ISBLANK('Liste élèves'!B117),"",IF(OR(COUNTBLANK('Saisie résultats'!M115:R115)&gt;0,COUNTBLANK('Saisie résultats'!AC115)&gt;0,COUNTBLANK('Saisie résultats'!BA115:BC115)&gt;0),"",IF(NOT(AND(ISERROR(MATCH("A",'Saisie résultats'!M115:R115,0)),ISERROR(MATCH("A",'Saisie résultats'!AC115:AC115,0)),ISERROR(MATCH("A",'Saisie résultats'!BA115:BC115,0)))),"A",SUM('Saisie résultats'!M115:R115,'Saisie résultats'!AC115,'Saisie résultats'!BA115:BC115))))</f>
      </c>
      <c r="F116" s="38">
        <f>IF(ISBLANK('Liste élèves'!B117),"",IF(OR(COUNTBLANK('Saisie résultats'!J115:L115)&gt;0,COUNTBLANK('Saisie résultats'!AY115:AZ115)&gt;0,COUNTBLANK('Saisie résultats'!BD115:BH115)&gt;0),"",IF(NOT(AND(ISERROR(MATCH("A",'Saisie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résultats'!BD115:BH115))))</f>
      </c>
      <c r="G116" s="38">
        <f>IF(ISBLANK('Liste élèves'!B117),"",IF(OR(COUNTBLANK('Saisie résultats'!S115:W115)&gt;0,COUNTBLANK('Saisie résultats'!AI115:AK115)&gt;0,COUNTBLANK('Saisie résultats'!AN115:AT115)&gt;0),"",IF(NOT(AND(ISERROR(MATCH("A",'Saisie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résultats'!AN115:AT115))))</f>
      </c>
      <c r="H116" s="38">
        <f>IF(ISBLANK('Liste élèves'!B117),"",IF(OR(COUNTBLANK('Saisie résultats'!AE115:AH115)&gt;0,COUNTBLANK('Saisie résultats'!AL115:AM115)&gt;0,COUNTBLANK('Saisie résultats'!AV115:AX115)&gt;0),"",IF(NOT(AND(ISERROR(MATCH("A",'Saisie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résultats'!AV115:AX115))))</f>
      </c>
      <c r="I116" s="38">
        <f>IF(ISBLANK('Liste élèves'!B117),"",IF(OR(COUNTBLANK('Saisie résultats'!BO115:BS115)&gt;0,COUNTBLANK('Saisie résultats'!BV115:BX115)&gt;0),"",IF(NOT(AND(ISERROR(MATCH("A",'Saisie résultats'!BO115:BS115,0)),ISERROR(MATCH("A",'Saisie résultats'!BV115:BX115,0)))),"A",SUM('Saisie résultats'!BO115:BS115,'Saisie résultats'!BV115:BX115))))</f>
      </c>
      <c r="J116" s="38">
        <f>IF(ISBLANK('Liste élèves'!B117),"",IF(OR(COUNTBLANK('Saisie résultats'!BT115:BU115)&gt;0,COUNTBLANK('Saisie résultats'!BY115:CH115)&gt;0),"",IF(NOT(AND(ISERROR(MATCH("A",'Saisie résultats'!BT115:BU115,0)),ISERROR(MATCH("A",'Saisie résultats'!BY115:CH115,0)))),"A",SUM('Saisie résultats'!BT115:BU115,'Saisie résultats'!BY115:CH115))))</f>
      </c>
      <c r="K116" s="38">
        <f>IF(ISBLANK('Liste élèves'!B117),"",IF(COUNTBLANK('Saisie résultats'!CL115:CR115)&gt;0,"",IF(NOT(AND(ISERROR(MATCH("A",'Saisie résultats'!CL115:CR115,0)))),"A",SUM('Saisie résultats'!CL115:CR115))))</f>
      </c>
      <c r="L116" s="38">
        <f>IF(ISBLANK('Liste élèves'!B117),"",IF(OR(COUNTBLANK('Saisie résultats'!CI115:CK115)&gt;0,COUNTBLANK('Saisie résultats'!CS115:CV115)&gt;0),"",IF(NOT(AND(ISERROR(MATCH("A",'Saisie résultats'!CI115:CK115,0)),ISERROR(MATCH("A",'Saisie résultats'!CS115:CV115,0)))),"A",SUM('Saisie résultats'!CI115:CK115,'Saisie résultats'!CS115:CV115))))</f>
      </c>
      <c r="M116" s="38">
        <f>IF(ISBLANK('Liste élèves'!B117),"",IF(OR(COUNTBLANK('Saisie résultats'!BL115:BN115)&gt;0,COUNTBLANK('Saisie résultats'!CW115:CY115)&gt;0),"",IF(NOT(AND(ISERROR(MATCH("A",'Saisie résultats'!BL115:BN115,0)),ISERROR(MATCH("A",'Saisie résultats'!CW115:CY115,0)))),"A",SUM('Saisie résultats'!BL115:BN115,'Saisie résultats'!CW115:CY115))))</f>
      </c>
      <c r="N116" s="22" t="b">
        <f>AND(NOT(ISBLANK('Liste élèves'!B117)),COUNTA('Saisie résultats'!D115:CY115)&lt;&gt;100)</f>
        <v>0</v>
      </c>
      <c r="O116" s="22">
        <f>COUNTBLANK('Saisie résultats'!D115:CY115)</f>
        <v>100</v>
      </c>
      <c r="P116" s="22" t="b">
        <f t="shared" si="4"/>
        <v>1</v>
      </c>
      <c r="Q116" s="22">
        <f>IF(ISBLANK('Liste élèves'!B117),"",IF(OR(ISTEXT(D116),ISTEXT(E116),ISTEXT(F116),ISTEXT(G116),ISTEXT(H116)),"",SUM(D116:H116)))</f>
      </c>
      <c r="R116" s="22">
        <f>IF(ISBLANK('Liste élèves'!B117),"",IF(OR(ISTEXT(I116),ISTEXT(J116),ISTEXT(K116),ISTEXT(L116),ISTEXT(M116)),"",SUM(I116:M116)))</f>
      </c>
      <c r="AD116" s="39"/>
      <c r="AE116" s="39"/>
      <c r="AF116" s="40"/>
      <c r="AG116" s="40"/>
      <c r="AH116" s="40"/>
      <c r="AI116" s="40"/>
      <c r="AJ116" s="40"/>
      <c r="IS116" s="7"/>
    </row>
    <row r="117" spans="2:253" s="22" customFormat="1" ht="15" customHeight="1">
      <c r="B117" s="36">
        <v>108</v>
      </c>
      <c r="C117" s="37">
        <f>IF(ISBLANK('Liste élèves'!B118),"",('Liste élèves'!B118))</f>
      </c>
      <c r="D117" s="38">
        <f>IF(ISBLANK('Liste élèves'!B118),"",IF(OR(COUNTBLANK('Saisie résultats'!D116:I116)&gt;0,COUNTBLANK('Saisie résultats'!X116:AB116)&gt;0,COUNTBLANK('Saisie résultats'!AD116)&gt;0,COUNTBLANK('Saisie résultats'!BI116:BK116)&gt;0),"",IF(NOT(AND(ISERROR(MATCH("A",'Saisie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résultats'!BI116:BK116))))</f>
      </c>
      <c r="E117" s="38">
        <f>IF(ISBLANK('Liste élèves'!B118),"",IF(OR(COUNTBLANK('Saisie résultats'!M116:R116)&gt;0,COUNTBLANK('Saisie résultats'!AC116)&gt;0,COUNTBLANK('Saisie résultats'!BA116:BC116)&gt;0),"",IF(NOT(AND(ISERROR(MATCH("A",'Saisie résultats'!M116:R116,0)),ISERROR(MATCH("A",'Saisie résultats'!AC116:AC116,0)),ISERROR(MATCH("A",'Saisie résultats'!BA116:BC116,0)))),"A",SUM('Saisie résultats'!M116:R116,'Saisie résultats'!AC116,'Saisie résultats'!BA116:BC116))))</f>
      </c>
      <c r="F117" s="38">
        <f>IF(ISBLANK('Liste élèves'!B118),"",IF(OR(COUNTBLANK('Saisie résultats'!J116:L116)&gt;0,COUNTBLANK('Saisie résultats'!AY116:AZ116)&gt;0,COUNTBLANK('Saisie résultats'!BD116:BH116)&gt;0),"",IF(NOT(AND(ISERROR(MATCH("A",'Saisie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résultats'!BD116:BH116))))</f>
      </c>
      <c r="G117" s="38">
        <f>IF(ISBLANK('Liste élèves'!B118),"",IF(OR(COUNTBLANK('Saisie résultats'!S116:W116)&gt;0,COUNTBLANK('Saisie résultats'!AI116:AK116)&gt;0,COUNTBLANK('Saisie résultats'!AN116:AT116)&gt;0),"",IF(NOT(AND(ISERROR(MATCH("A",'Saisie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résultats'!AN116:AT116))))</f>
      </c>
      <c r="H117" s="38">
        <f>IF(ISBLANK('Liste élèves'!B118),"",IF(OR(COUNTBLANK('Saisie résultats'!AE116:AH116)&gt;0,COUNTBLANK('Saisie résultats'!AL116:AM116)&gt;0,COUNTBLANK('Saisie résultats'!AV116:AX116)&gt;0),"",IF(NOT(AND(ISERROR(MATCH("A",'Saisie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résultats'!AV116:AX116))))</f>
      </c>
      <c r="I117" s="38">
        <f>IF(ISBLANK('Liste élèves'!B118),"",IF(OR(COUNTBLANK('Saisie résultats'!BO116:BS116)&gt;0,COUNTBLANK('Saisie résultats'!BV116:BX116)&gt;0),"",IF(NOT(AND(ISERROR(MATCH("A",'Saisie résultats'!BO116:BS116,0)),ISERROR(MATCH("A",'Saisie résultats'!BV116:BX116,0)))),"A",SUM('Saisie résultats'!BO116:BS116,'Saisie résultats'!BV116:BX116))))</f>
      </c>
      <c r="J117" s="38">
        <f>IF(ISBLANK('Liste élèves'!B118),"",IF(OR(COUNTBLANK('Saisie résultats'!BT116:BU116)&gt;0,COUNTBLANK('Saisie résultats'!BY116:CH116)&gt;0),"",IF(NOT(AND(ISERROR(MATCH("A",'Saisie résultats'!BT116:BU116,0)),ISERROR(MATCH("A",'Saisie résultats'!BY116:CH116,0)))),"A",SUM('Saisie résultats'!BT116:BU116,'Saisie résultats'!BY116:CH116))))</f>
      </c>
      <c r="K117" s="38">
        <f>IF(ISBLANK('Liste élèves'!B118),"",IF(COUNTBLANK('Saisie résultats'!CL116:CR116)&gt;0,"",IF(NOT(AND(ISERROR(MATCH("A",'Saisie résultats'!CL116:CR116,0)))),"A",SUM('Saisie résultats'!CL116:CR116))))</f>
      </c>
      <c r="L117" s="38">
        <f>IF(ISBLANK('Liste élèves'!B118),"",IF(OR(COUNTBLANK('Saisie résultats'!CI116:CK116)&gt;0,COUNTBLANK('Saisie résultats'!CS116:CV116)&gt;0),"",IF(NOT(AND(ISERROR(MATCH("A",'Saisie résultats'!CI116:CK116,0)),ISERROR(MATCH("A",'Saisie résultats'!CS116:CV116,0)))),"A",SUM('Saisie résultats'!CI116:CK116,'Saisie résultats'!CS116:CV116))))</f>
      </c>
      <c r="M117" s="38">
        <f>IF(ISBLANK('Liste élèves'!B118),"",IF(OR(COUNTBLANK('Saisie résultats'!BL116:BN116)&gt;0,COUNTBLANK('Saisie résultats'!CW116:CY116)&gt;0),"",IF(NOT(AND(ISERROR(MATCH("A",'Saisie résultats'!BL116:BN116,0)),ISERROR(MATCH("A",'Saisie résultats'!CW116:CY116,0)))),"A",SUM('Saisie résultats'!BL116:BN116,'Saisie résultats'!CW116:CY116))))</f>
      </c>
      <c r="N117" s="22" t="b">
        <f>AND(NOT(ISBLANK('Liste élèves'!B118)),COUNTA('Saisie résultats'!D116:CY116)&lt;&gt;100)</f>
        <v>0</v>
      </c>
      <c r="O117" s="22">
        <f>COUNTBLANK('Saisie résultats'!D116:CY116)</f>
        <v>100</v>
      </c>
      <c r="P117" s="22" t="b">
        <f t="shared" si="4"/>
        <v>1</v>
      </c>
      <c r="Q117" s="22">
        <f>IF(ISBLANK('Liste élèves'!B118),"",IF(OR(ISTEXT(D117),ISTEXT(E117),ISTEXT(F117),ISTEXT(G117),ISTEXT(H117)),"",SUM(D117:H117)))</f>
      </c>
      <c r="R117" s="22">
        <f>IF(ISBLANK('Liste élèves'!B118),"",IF(OR(ISTEXT(I117),ISTEXT(J117),ISTEXT(K117),ISTEXT(L117),ISTEXT(M117)),"",SUM(I117:M117)))</f>
      </c>
      <c r="AD117" s="39"/>
      <c r="AE117" s="39"/>
      <c r="AF117" s="40"/>
      <c r="AG117" s="40"/>
      <c r="AH117" s="40"/>
      <c r="AI117" s="40"/>
      <c r="AJ117" s="40"/>
      <c r="IS117" s="7"/>
    </row>
    <row r="118" spans="2:253" s="22" customFormat="1" ht="15" customHeight="1">
      <c r="B118" s="36">
        <v>109</v>
      </c>
      <c r="C118" s="37">
        <f>IF(ISBLANK('Liste élèves'!B119),"",('Liste élèves'!B119))</f>
      </c>
      <c r="D118" s="38">
        <f>IF(ISBLANK('Liste élèves'!B119),"",IF(OR(COUNTBLANK('Saisie résultats'!D117:I117)&gt;0,COUNTBLANK('Saisie résultats'!X117:AB117)&gt;0,COUNTBLANK('Saisie résultats'!AD117)&gt;0,COUNTBLANK('Saisie résultats'!BI117:BK117)&gt;0),"",IF(NOT(AND(ISERROR(MATCH("A",'Saisie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résultats'!BI117:BK117))))</f>
      </c>
      <c r="E118" s="38">
        <f>IF(ISBLANK('Liste élèves'!B119),"",IF(OR(COUNTBLANK('Saisie résultats'!M117:R117)&gt;0,COUNTBLANK('Saisie résultats'!AC117)&gt;0,COUNTBLANK('Saisie résultats'!BA117:BC117)&gt;0),"",IF(NOT(AND(ISERROR(MATCH("A",'Saisie résultats'!M117:R117,0)),ISERROR(MATCH("A",'Saisie résultats'!AC117:AC117,0)),ISERROR(MATCH("A",'Saisie résultats'!BA117:BC117,0)))),"A",SUM('Saisie résultats'!M117:R117,'Saisie résultats'!AC117,'Saisie résultats'!BA117:BC117))))</f>
      </c>
      <c r="F118" s="38">
        <f>IF(ISBLANK('Liste élèves'!B119),"",IF(OR(COUNTBLANK('Saisie résultats'!J117:L117)&gt;0,COUNTBLANK('Saisie résultats'!AY117:AZ117)&gt;0,COUNTBLANK('Saisie résultats'!BD117:BH117)&gt;0),"",IF(NOT(AND(ISERROR(MATCH("A",'Saisie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résultats'!BD117:BH117))))</f>
      </c>
      <c r="G118" s="38">
        <f>IF(ISBLANK('Liste élèves'!B119),"",IF(OR(COUNTBLANK('Saisie résultats'!S117:W117)&gt;0,COUNTBLANK('Saisie résultats'!AI117:AK117)&gt;0,COUNTBLANK('Saisie résultats'!AN117:AT117)&gt;0),"",IF(NOT(AND(ISERROR(MATCH("A",'Saisie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résultats'!AN117:AT117))))</f>
      </c>
      <c r="H118" s="38">
        <f>IF(ISBLANK('Liste élèves'!B119),"",IF(OR(COUNTBLANK('Saisie résultats'!AE117:AH117)&gt;0,COUNTBLANK('Saisie résultats'!AL117:AM117)&gt;0,COUNTBLANK('Saisie résultats'!AV117:AX117)&gt;0),"",IF(NOT(AND(ISERROR(MATCH("A",'Saisie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résultats'!AV117:AX117))))</f>
      </c>
      <c r="I118" s="38">
        <f>IF(ISBLANK('Liste élèves'!B119),"",IF(OR(COUNTBLANK('Saisie résultats'!BO117:BS117)&gt;0,COUNTBLANK('Saisie résultats'!BV117:BX117)&gt;0),"",IF(NOT(AND(ISERROR(MATCH("A",'Saisie résultats'!BO117:BS117,0)),ISERROR(MATCH("A",'Saisie résultats'!BV117:BX117,0)))),"A",SUM('Saisie résultats'!BO117:BS117,'Saisie résultats'!BV117:BX117))))</f>
      </c>
      <c r="J118" s="38">
        <f>IF(ISBLANK('Liste élèves'!B119),"",IF(OR(COUNTBLANK('Saisie résultats'!BT117:BU117)&gt;0,COUNTBLANK('Saisie résultats'!BY117:CH117)&gt;0),"",IF(NOT(AND(ISERROR(MATCH("A",'Saisie résultats'!BT117:BU117,0)),ISERROR(MATCH("A",'Saisie résultats'!BY117:CH117,0)))),"A",SUM('Saisie résultats'!BT117:BU117,'Saisie résultats'!BY117:CH117))))</f>
      </c>
      <c r="K118" s="38">
        <f>IF(ISBLANK('Liste élèves'!B119),"",IF(COUNTBLANK('Saisie résultats'!CL117:CR117)&gt;0,"",IF(NOT(AND(ISERROR(MATCH("A",'Saisie résultats'!CL117:CR117,0)))),"A",SUM('Saisie résultats'!CL117:CR117))))</f>
      </c>
      <c r="L118" s="38">
        <f>IF(ISBLANK('Liste élèves'!B119),"",IF(OR(COUNTBLANK('Saisie résultats'!CI117:CK117)&gt;0,COUNTBLANK('Saisie résultats'!CS117:CV117)&gt;0),"",IF(NOT(AND(ISERROR(MATCH("A",'Saisie résultats'!CI117:CK117,0)),ISERROR(MATCH("A",'Saisie résultats'!CS117:CV117,0)))),"A",SUM('Saisie résultats'!CI117:CK117,'Saisie résultats'!CS117:CV117))))</f>
      </c>
      <c r="M118" s="38">
        <f>IF(ISBLANK('Liste élèves'!B119),"",IF(OR(COUNTBLANK('Saisie résultats'!BL117:BN117)&gt;0,COUNTBLANK('Saisie résultats'!CW117:CY117)&gt;0),"",IF(NOT(AND(ISERROR(MATCH("A",'Saisie résultats'!BL117:BN117,0)),ISERROR(MATCH("A",'Saisie résultats'!CW117:CY117,0)))),"A",SUM('Saisie résultats'!BL117:BN117,'Saisie résultats'!CW117:CY117))))</f>
      </c>
      <c r="N118" s="22" t="b">
        <f>AND(NOT(ISBLANK('Liste élèves'!B119)),COUNTA('Saisie résultats'!D117:CY117)&lt;&gt;100)</f>
        <v>0</v>
      </c>
      <c r="O118" s="22">
        <f>COUNTBLANK('Saisie résultats'!D117:CY117)</f>
        <v>100</v>
      </c>
      <c r="P118" s="22" t="b">
        <f t="shared" si="4"/>
        <v>1</v>
      </c>
      <c r="Q118" s="22">
        <f>IF(ISBLANK('Liste élèves'!B119),"",IF(OR(ISTEXT(D118),ISTEXT(E118),ISTEXT(F118),ISTEXT(G118),ISTEXT(H118)),"",SUM(D118:H118)))</f>
      </c>
      <c r="R118" s="22">
        <f>IF(ISBLANK('Liste élèves'!B119),"",IF(OR(ISTEXT(I118),ISTEXT(J118),ISTEXT(K118),ISTEXT(L118),ISTEXT(M118)),"",SUM(I118:M118)))</f>
      </c>
      <c r="AD118" s="39"/>
      <c r="AE118" s="39"/>
      <c r="AF118" s="40"/>
      <c r="AG118" s="40"/>
      <c r="AH118" s="40"/>
      <c r="AI118" s="40"/>
      <c r="AJ118" s="40"/>
      <c r="IS118" s="7"/>
    </row>
    <row r="119" spans="2:253" s="22" customFormat="1" ht="15" customHeight="1">
      <c r="B119" s="36">
        <v>110</v>
      </c>
      <c r="C119" s="37">
        <f>IF(ISBLANK('Liste élèves'!B120),"",('Liste élèves'!B120))</f>
      </c>
      <c r="D119" s="38">
        <f>IF(ISBLANK('Liste élèves'!B120),"",IF(OR(COUNTBLANK('Saisie résultats'!D118:I118)&gt;0,COUNTBLANK('Saisie résultats'!X118:AB118)&gt;0,COUNTBLANK('Saisie résultats'!AD118)&gt;0,COUNTBLANK('Saisie résultats'!BI118:BK118)&gt;0),"",IF(NOT(AND(ISERROR(MATCH("A",'Saisie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résultats'!BI118:BK118))))</f>
      </c>
      <c r="E119" s="38">
        <f>IF(ISBLANK('Liste élèves'!B120),"",IF(OR(COUNTBLANK('Saisie résultats'!M118:R118)&gt;0,COUNTBLANK('Saisie résultats'!AC118)&gt;0,COUNTBLANK('Saisie résultats'!BA118:BC118)&gt;0),"",IF(NOT(AND(ISERROR(MATCH("A",'Saisie résultats'!M118:R118,0)),ISERROR(MATCH("A",'Saisie résultats'!AC118:AC118,0)),ISERROR(MATCH("A",'Saisie résultats'!BA118:BC118,0)))),"A",SUM('Saisie résultats'!M118:R118,'Saisie résultats'!AC118,'Saisie résultats'!BA118:BC118))))</f>
      </c>
      <c r="F119" s="38">
        <f>IF(ISBLANK('Liste élèves'!B120),"",IF(OR(COUNTBLANK('Saisie résultats'!J118:L118)&gt;0,COUNTBLANK('Saisie résultats'!AY118:AZ118)&gt;0,COUNTBLANK('Saisie résultats'!BD118:BH118)&gt;0),"",IF(NOT(AND(ISERROR(MATCH("A",'Saisie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résultats'!BD118:BH118))))</f>
      </c>
      <c r="G119" s="38">
        <f>IF(ISBLANK('Liste élèves'!B120),"",IF(OR(COUNTBLANK('Saisie résultats'!S118:W118)&gt;0,COUNTBLANK('Saisie résultats'!AI118:AK118)&gt;0,COUNTBLANK('Saisie résultats'!AN118:AT118)&gt;0),"",IF(NOT(AND(ISERROR(MATCH("A",'Saisie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résultats'!AN118:AT118))))</f>
      </c>
      <c r="H119" s="38">
        <f>IF(ISBLANK('Liste élèves'!B120),"",IF(OR(COUNTBLANK('Saisie résultats'!AE118:AH118)&gt;0,COUNTBLANK('Saisie résultats'!AL118:AM118)&gt;0,COUNTBLANK('Saisie résultats'!AV118:AX118)&gt;0),"",IF(NOT(AND(ISERROR(MATCH("A",'Saisie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résultats'!AV118:AX118))))</f>
      </c>
      <c r="I119" s="38">
        <f>IF(ISBLANK('Liste élèves'!B120),"",IF(OR(COUNTBLANK('Saisie résultats'!BO118:BS118)&gt;0,COUNTBLANK('Saisie résultats'!BV118:BX118)&gt;0),"",IF(NOT(AND(ISERROR(MATCH("A",'Saisie résultats'!BO118:BS118,0)),ISERROR(MATCH("A",'Saisie résultats'!BV118:BX118,0)))),"A",SUM('Saisie résultats'!BO118:BS118,'Saisie résultats'!BV118:BX118))))</f>
      </c>
      <c r="J119" s="38">
        <f>IF(ISBLANK('Liste élèves'!B120),"",IF(OR(COUNTBLANK('Saisie résultats'!BT118:BU118)&gt;0,COUNTBLANK('Saisie résultats'!BY118:CH118)&gt;0),"",IF(NOT(AND(ISERROR(MATCH("A",'Saisie résultats'!BT118:BU118,0)),ISERROR(MATCH("A",'Saisie résultats'!BY118:CH118,0)))),"A",SUM('Saisie résultats'!BT118:BU118,'Saisie résultats'!BY118:CH118))))</f>
      </c>
      <c r="K119" s="38">
        <f>IF(ISBLANK('Liste élèves'!B120),"",IF(COUNTBLANK('Saisie résultats'!CL118:CR118)&gt;0,"",IF(NOT(AND(ISERROR(MATCH("A",'Saisie résultats'!CL118:CR118,0)))),"A",SUM('Saisie résultats'!CL118:CR118))))</f>
      </c>
      <c r="L119" s="38">
        <f>IF(ISBLANK('Liste élèves'!B120),"",IF(OR(COUNTBLANK('Saisie résultats'!CI118:CK118)&gt;0,COUNTBLANK('Saisie résultats'!CS118:CV118)&gt;0),"",IF(NOT(AND(ISERROR(MATCH("A",'Saisie résultats'!CI118:CK118,0)),ISERROR(MATCH("A",'Saisie résultats'!CS118:CV118,0)))),"A",SUM('Saisie résultats'!CI118:CK118,'Saisie résultats'!CS118:CV118))))</f>
      </c>
      <c r="M119" s="38">
        <f>IF(ISBLANK('Liste élèves'!B120),"",IF(OR(COUNTBLANK('Saisie résultats'!BL118:BN118)&gt;0,COUNTBLANK('Saisie résultats'!CW118:CY118)&gt;0),"",IF(NOT(AND(ISERROR(MATCH("A",'Saisie résultats'!BL118:BN118,0)),ISERROR(MATCH("A",'Saisie résultats'!CW118:CY118,0)))),"A",SUM('Saisie résultats'!BL118:BN118,'Saisie résultats'!CW118:CY118))))</f>
      </c>
      <c r="N119" s="22" t="b">
        <f>AND(NOT(ISBLANK('Liste élèves'!B120)),COUNTA('Saisie résultats'!D118:CY118)&lt;&gt;100)</f>
        <v>0</v>
      </c>
      <c r="O119" s="22">
        <f>COUNTBLANK('Saisie résultats'!D118:CY118)</f>
        <v>100</v>
      </c>
      <c r="P119" s="22" t="b">
        <f t="shared" si="4"/>
        <v>1</v>
      </c>
      <c r="Q119" s="22">
        <f>IF(ISBLANK('Liste élèves'!B120),"",IF(OR(ISTEXT(D119),ISTEXT(E119),ISTEXT(F119),ISTEXT(G119),ISTEXT(H119)),"",SUM(D119:H119)))</f>
      </c>
      <c r="R119" s="22">
        <f>IF(ISBLANK('Liste élèves'!B120),"",IF(OR(ISTEXT(I119),ISTEXT(J119),ISTEXT(K119),ISTEXT(L119),ISTEXT(M119)),"",SUM(I119:M119)))</f>
      </c>
      <c r="AD119" s="39"/>
      <c r="AE119" s="39"/>
      <c r="AF119" s="40"/>
      <c r="AG119" s="40"/>
      <c r="AH119" s="40"/>
      <c r="AI119" s="40"/>
      <c r="AJ119" s="40"/>
      <c r="IS119" s="7"/>
    </row>
    <row r="120" spans="2:253" s="22" customFormat="1" ht="15" customHeight="1">
      <c r="B120" s="36">
        <v>111</v>
      </c>
      <c r="C120" s="37">
        <f>IF(ISBLANK('Liste élèves'!B121),"",('Liste élèves'!B121))</f>
      </c>
      <c r="D120" s="38">
        <f>IF(ISBLANK('Liste élèves'!B121),"",IF(OR(COUNTBLANK('Saisie résultats'!D119:I119)&gt;0,COUNTBLANK('Saisie résultats'!X119:AB119)&gt;0,COUNTBLANK('Saisie résultats'!AD119)&gt;0,COUNTBLANK('Saisie résultats'!BI119:BK119)&gt;0),"",IF(NOT(AND(ISERROR(MATCH("A",'Saisie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résultats'!BI119:BK119))))</f>
      </c>
      <c r="E120" s="38">
        <f>IF(ISBLANK('Liste élèves'!B121),"",IF(OR(COUNTBLANK('Saisie résultats'!M119:R119)&gt;0,COUNTBLANK('Saisie résultats'!AC119)&gt;0,COUNTBLANK('Saisie résultats'!BA119:BC119)&gt;0),"",IF(NOT(AND(ISERROR(MATCH("A",'Saisie résultats'!M119:R119,0)),ISERROR(MATCH("A",'Saisie résultats'!AC119:AC119,0)),ISERROR(MATCH("A",'Saisie résultats'!BA119:BC119,0)))),"A",SUM('Saisie résultats'!M119:R119,'Saisie résultats'!AC119,'Saisie résultats'!BA119:BC119))))</f>
      </c>
      <c r="F120" s="38">
        <f>IF(ISBLANK('Liste élèves'!B121),"",IF(OR(COUNTBLANK('Saisie résultats'!J119:L119)&gt;0,COUNTBLANK('Saisie résultats'!AY119:AZ119)&gt;0,COUNTBLANK('Saisie résultats'!BD119:BH119)&gt;0),"",IF(NOT(AND(ISERROR(MATCH("A",'Saisie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résultats'!BD119:BH119))))</f>
      </c>
      <c r="G120" s="38">
        <f>IF(ISBLANK('Liste élèves'!B121),"",IF(OR(COUNTBLANK('Saisie résultats'!S119:W119)&gt;0,COUNTBLANK('Saisie résultats'!AI119:AK119)&gt;0,COUNTBLANK('Saisie résultats'!AN119:AT119)&gt;0),"",IF(NOT(AND(ISERROR(MATCH("A",'Saisie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résultats'!AN119:AT119))))</f>
      </c>
      <c r="H120" s="38">
        <f>IF(ISBLANK('Liste élèves'!B121),"",IF(OR(COUNTBLANK('Saisie résultats'!AE119:AH119)&gt;0,COUNTBLANK('Saisie résultats'!AL119:AM119)&gt;0,COUNTBLANK('Saisie résultats'!AV119:AX119)&gt;0),"",IF(NOT(AND(ISERROR(MATCH("A",'Saisie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résultats'!AV119:AX119))))</f>
      </c>
      <c r="I120" s="38">
        <f>IF(ISBLANK('Liste élèves'!B121),"",IF(OR(COUNTBLANK('Saisie résultats'!BO119:BS119)&gt;0,COUNTBLANK('Saisie résultats'!BV119:BX119)&gt;0),"",IF(NOT(AND(ISERROR(MATCH("A",'Saisie résultats'!BO119:BS119,0)),ISERROR(MATCH("A",'Saisie résultats'!BV119:BX119,0)))),"A",SUM('Saisie résultats'!BO119:BS119,'Saisie résultats'!BV119:BX119))))</f>
      </c>
      <c r="J120" s="38">
        <f>IF(ISBLANK('Liste élèves'!B121),"",IF(OR(COUNTBLANK('Saisie résultats'!BT119:BU119)&gt;0,COUNTBLANK('Saisie résultats'!BY119:CH119)&gt;0),"",IF(NOT(AND(ISERROR(MATCH("A",'Saisie résultats'!BT119:BU119,0)),ISERROR(MATCH("A",'Saisie résultats'!BY119:CH119,0)))),"A",SUM('Saisie résultats'!BT119:BU119,'Saisie résultats'!BY119:CH119))))</f>
      </c>
      <c r="K120" s="38">
        <f>IF(ISBLANK('Liste élèves'!B121),"",IF(COUNTBLANK('Saisie résultats'!CL119:CR119)&gt;0,"",IF(NOT(AND(ISERROR(MATCH("A",'Saisie résultats'!CL119:CR119,0)))),"A",SUM('Saisie résultats'!CL119:CR119))))</f>
      </c>
      <c r="L120" s="38">
        <f>IF(ISBLANK('Liste élèves'!B121),"",IF(OR(COUNTBLANK('Saisie résultats'!CI119:CK119)&gt;0,COUNTBLANK('Saisie résultats'!CS119:CV119)&gt;0),"",IF(NOT(AND(ISERROR(MATCH("A",'Saisie résultats'!CI119:CK119,0)),ISERROR(MATCH("A",'Saisie résultats'!CS119:CV119,0)))),"A",SUM('Saisie résultats'!CI119:CK119,'Saisie résultats'!CS119:CV119))))</f>
      </c>
      <c r="M120" s="38">
        <f>IF(ISBLANK('Liste élèves'!B121),"",IF(OR(COUNTBLANK('Saisie résultats'!BL119:BN119)&gt;0,COUNTBLANK('Saisie résultats'!CW119:CY119)&gt;0),"",IF(NOT(AND(ISERROR(MATCH("A",'Saisie résultats'!BL119:BN119,0)),ISERROR(MATCH("A",'Saisie résultats'!CW119:CY119,0)))),"A",SUM('Saisie résultats'!BL119:BN119,'Saisie résultats'!CW119:CY119))))</f>
      </c>
      <c r="N120" s="22" t="b">
        <f>AND(NOT(ISBLANK('Liste élèves'!B121)),COUNTA('Saisie résultats'!D119:CY119)&lt;&gt;100)</f>
        <v>0</v>
      </c>
      <c r="O120" s="22">
        <f>COUNTBLANK('Saisie résultats'!D119:CY119)</f>
        <v>100</v>
      </c>
      <c r="P120" s="22" t="b">
        <f t="shared" si="4"/>
        <v>1</v>
      </c>
      <c r="Q120" s="22">
        <f>IF(ISBLANK('Liste élèves'!B121),"",IF(OR(ISTEXT(D120),ISTEXT(E120),ISTEXT(F120),ISTEXT(G120),ISTEXT(H120)),"",SUM(D120:H120)))</f>
      </c>
      <c r="R120" s="22">
        <f>IF(ISBLANK('Liste élèves'!B121),"",IF(OR(ISTEXT(I120),ISTEXT(J120),ISTEXT(K120),ISTEXT(L120),ISTEXT(M120)),"",SUM(I120:M120)))</f>
      </c>
      <c r="AD120" s="39"/>
      <c r="AE120" s="39"/>
      <c r="AF120" s="40"/>
      <c r="AG120" s="40"/>
      <c r="AH120" s="40"/>
      <c r="AI120" s="40"/>
      <c r="AJ120" s="40"/>
      <c r="IS120" s="7"/>
    </row>
    <row r="121" spans="2:253" s="22" customFormat="1" ht="15" customHeight="1">
      <c r="B121" s="36">
        <v>112</v>
      </c>
      <c r="C121" s="37">
        <f>IF(ISBLANK('Liste élèves'!B122),"",('Liste élèves'!B122))</f>
      </c>
      <c r="D121" s="38">
        <f>IF(ISBLANK('Liste élèves'!B122),"",IF(OR(COUNTBLANK('Saisie résultats'!D120:I120)&gt;0,COUNTBLANK('Saisie résultats'!X120:AB120)&gt;0,COUNTBLANK('Saisie résultats'!AD120)&gt;0,COUNTBLANK('Saisie résultats'!BI120:BK120)&gt;0),"",IF(NOT(AND(ISERROR(MATCH("A",'Saisie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résultats'!BI120:BK120))))</f>
      </c>
      <c r="E121" s="38">
        <f>IF(ISBLANK('Liste élèves'!B122),"",IF(OR(COUNTBLANK('Saisie résultats'!M120:R120)&gt;0,COUNTBLANK('Saisie résultats'!AC120)&gt;0,COUNTBLANK('Saisie résultats'!BA120:BC120)&gt;0),"",IF(NOT(AND(ISERROR(MATCH("A",'Saisie résultats'!M120:R120,0)),ISERROR(MATCH("A",'Saisie résultats'!AC120:AC120,0)),ISERROR(MATCH("A",'Saisie résultats'!BA120:BC120,0)))),"A",SUM('Saisie résultats'!M120:R120,'Saisie résultats'!AC120,'Saisie résultats'!BA120:BC120))))</f>
      </c>
      <c r="F121" s="38">
        <f>IF(ISBLANK('Liste élèves'!B122),"",IF(OR(COUNTBLANK('Saisie résultats'!J120:L120)&gt;0,COUNTBLANK('Saisie résultats'!AY120:AZ120)&gt;0,COUNTBLANK('Saisie résultats'!BD120:BH120)&gt;0),"",IF(NOT(AND(ISERROR(MATCH("A",'Saisie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résultats'!BD120:BH120))))</f>
      </c>
      <c r="G121" s="38">
        <f>IF(ISBLANK('Liste élèves'!B122),"",IF(OR(COUNTBLANK('Saisie résultats'!S120:W120)&gt;0,COUNTBLANK('Saisie résultats'!AI120:AK120)&gt;0,COUNTBLANK('Saisie résultats'!AN120:AT120)&gt;0),"",IF(NOT(AND(ISERROR(MATCH("A",'Saisie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résultats'!AN120:AT120))))</f>
      </c>
      <c r="H121" s="38">
        <f>IF(ISBLANK('Liste élèves'!B122),"",IF(OR(COUNTBLANK('Saisie résultats'!AE120:AH120)&gt;0,COUNTBLANK('Saisie résultats'!AL120:AM120)&gt;0,COUNTBLANK('Saisie résultats'!AV120:AX120)&gt;0),"",IF(NOT(AND(ISERROR(MATCH("A",'Saisie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résultats'!AV120:AX120))))</f>
      </c>
      <c r="I121" s="38">
        <f>IF(ISBLANK('Liste élèves'!B122),"",IF(OR(COUNTBLANK('Saisie résultats'!BO120:BS120)&gt;0,COUNTBLANK('Saisie résultats'!BV120:BX120)&gt;0),"",IF(NOT(AND(ISERROR(MATCH("A",'Saisie résultats'!BO120:BS120,0)),ISERROR(MATCH("A",'Saisie résultats'!BV120:BX120,0)))),"A",SUM('Saisie résultats'!BO120:BS120,'Saisie résultats'!BV120:BX120))))</f>
      </c>
      <c r="J121" s="38">
        <f>IF(ISBLANK('Liste élèves'!B122),"",IF(OR(COUNTBLANK('Saisie résultats'!BT120:BU120)&gt;0,COUNTBLANK('Saisie résultats'!BY120:CH120)&gt;0),"",IF(NOT(AND(ISERROR(MATCH("A",'Saisie résultats'!BT120:BU120,0)),ISERROR(MATCH("A",'Saisie résultats'!BY120:CH120,0)))),"A",SUM('Saisie résultats'!BT120:BU120,'Saisie résultats'!BY120:CH120))))</f>
      </c>
      <c r="K121" s="38">
        <f>IF(ISBLANK('Liste élèves'!B122),"",IF(COUNTBLANK('Saisie résultats'!CL120:CR120)&gt;0,"",IF(NOT(AND(ISERROR(MATCH("A",'Saisie résultats'!CL120:CR120,0)))),"A",SUM('Saisie résultats'!CL120:CR120))))</f>
      </c>
      <c r="L121" s="38">
        <f>IF(ISBLANK('Liste élèves'!B122),"",IF(OR(COUNTBLANK('Saisie résultats'!CI120:CK120)&gt;0,COUNTBLANK('Saisie résultats'!CS120:CV120)&gt;0),"",IF(NOT(AND(ISERROR(MATCH("A",'Saisie résultats'!CI120:CK120,0)),ISERROR(MATCH("A",'Saisie résultats'!CS120:CV120,0)))),"A",SUM('Saisie résultats'!CI120:CK120,'Saisie résultats'!CS120:CV120))))</f>
      </c>
      <c r="M121" s="38">
        <f>IF(ISBLANK('Liste élèves'!B122),"",IF(OR(COUNTBLANK('Saisie résultats'!BL120:BN120)&gt;0,COUNTBLANK('Saisie résultats'!CW120:CY120)&gt;0),"",IF(NOT(AND(ISERROR(MATCH("A",'Saisie résultats'!BL120:BN120,0)),ISERROR(MATCH("A",'Saisie résultats'!CW120:CY120,0)))),"A",SUM('Saisie résultats'!BL120:BN120,'Saisie résultats'!CW120:CY120))))</f>
      </c>
      <c r="N121" s="22" t="b">
        <f>AND(NOT(ISBLANK('Liste élèves'!B122)),COUNTA('Saisie résultats'!D120:CY120)&lt;&gt;100)</f>
        <v>0</v>
      </c>
      <c r="O121" s="22">
        <f>COUNTBLANK('Saisie résultats'!D120:CY120)</f>
        <v>100</v>
      </c>
      <c r="P121" s="22" t="b">
        <f t="shared" si="4"/>
        <v>1</v>
      </c>
      <c r="Q121" s="22">
        <f>IF(ISBLANK('Liste élèves'!B122),"",IF(OR(ISTEXT(D121),ISTEXT(E121),ISTEXT(F121),ISTEXT(G121),ISTEXT(H121)),"",SUM(D121:H121)))</f>
      </c>
      <c r="R121" s="22">
        <f>IF(ISBLANK('Liste élèves'!B122),"",IF(OR(ISTEXT(I121),ISTEXT(J121),ISTEXT(K121),ISTEXT(L121),ISTEXT(M121)),"",SUM(I121:M121)))</f>
      </c>
      <c r="AD121" s="39"/>
      <c r="AE121" s="39"/>
      <c r="AF121" s="40"/>
      <c r="AG121" s="40"/>
      <c r="AH121" s="40"/>
      <c r="AI121" s="40"/>
      <c r="AJ121" s="40"/>
      <c r="IS121" s="7"/>
    </row>
    <row r="122" spans="2:253" s="22" customFormat="1" ht="15" customHeight="1">
      <c r="B122" s="36">
        <v>113</v>
      </c>
      <c r="C122" s="37">
        <f>IF(ISBLANK('Liste élèves'!B123),"",('Liste élèves'!B123))</f>
      </c>
      <c r="D122" s="38">
        <f>IF(ISBLANK('Liste élèves'!B123),"",IF(OR(COUNTBLANK('Saisie résultats'!D121:I121)&gt;0,COUNTBLANK('Saisie résultats'!X121:AB121)&gt;0,COUNTBLANK('Saisie résultats'!AD121)&gt;0,COUNTBLANK('Saisie résultats'!BI121:BK121)&gt;0),"",IF(NOT(AND(ISERROR(MATCH("A",'Saisie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résultats'!BI121:BK121))))</f>
      </c>
      <c r="E122" s="38">
        <f>IF(ISBLANK('Liste élèves'!B123),"",IF(OR(COUNTBLANK('Saisie résultats'!M121:R121)&gt;0,COUNTBLANK('Saisie résultats'!AC121)&gt;0,COUNTBLANK('Saisie résultats'!BA121:BC121)&gt;0),"",IF(NOT(AND(ISERROR(MATCH("A",'Saisie résultats'!M121:R121,0)),ISERROR(MATCH("A",'Saisie résultats'!AC121:AC121,0)),ISERROR(MATCH("A",'Saisie résultats'!BA121:BC121,0)))),"A",SUM('Saisie résultats'!M121:R121,'Saisie résultats'!AC121,'Saisie résultats'!BA121:BC121))))</f>
      </c>
      <c r="F122" s="38">
        <f>IF(ISBLANK('Liste élèves'!B123),"",IF(OR(COUNTBLANK('Saisie résultats'!J121:L121)&gt;0,COUNTBLANK('Saisie résultats'!AY121:AZ121)&gt;0,COUNTBLANK('Saisie résultats'!BD121:BH121)&gt;0),"",IF(NOT(AND(ISERROR(MATCH("A",'Saisie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résultats'!BD121:BH121))))</f>
      </c>
      <c r="G122" s="38">
        <f>IF(ISBLANK('Liste élèves'!B123),"",IF(OR(COUNTBLANK('Saisie résultats'!S121:W121)&gt;0,COUNTBLANK('Saisie résultats'!AI121:AK121)&gt;0,COUNTBLANK('Saisie résultats'!AN121:AT121)&gt;0),"",IF(NOT(AND(ISERROR(MATCH("A",'Saisie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résultats'!AN121:AT121))))</f>
      </c>
      <c r="H122" s="38">
        <f>IF(ISBLANK('Liste élèves'!B123),"",IF(OR(COUNTBLANK('Saisie résultats'!AE121:AH121)&gt;0,COUNTBLANK('Saisie résultats'!AL121:AM121)&gt;0,COUNTBLANK('Saisie résultats'!AV121:AX121)&gt;0),"",IF(NOT(AND(ISERROR(MATCH("A",'Saisie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résultats'!AV121:AX121))))</f>
      </c>
      <c r="I122" s="38">
        <f>IF(ISBLANK('Liste élèves'!B123),"",IF(OR(COUNTBLANK('Saisie résultats'!BO121:BS121)&gt;0,COUNTBLANK('Saisie résultats'!BV121:BX121)&gt;0),"",IF(NOT(AND(ISERROR(MATCH("A",'Saisie résultats'!BO121:BS121,0)),ISERROR(MATCH("A",'Saisie résultats'!BV121:BX121,0)))),"A",SUM('Saisie résultats'!BO121:BS121,'Saisie résultats'!BV121:BX121))))</f>
      </c>
      <c r="J122" s="38">
        <f>IF(ISBLANK('Liste élèves'!B123),"",IF(OR(COUNTBLANK('Saisie résultats'!BT121:BU121)&gt;0,COUNTBLANK('Saisie résultats'!BY121:CH121)&gt;0),"",IF(NOT(AND(ISERROR(MATCH("A",'Saisie résultats'!BT121:BU121,0)),ISERROR(MATCH("A",'Saisie résultats'!BY121:CH121,0)))),"A",SUM('Saisie résultats'!BT121:BU121,'Saisie résultats'!BY121:CH121))))</f>
      </c>
      <c r="K122" s="38">
        <f>IF(ISBLANK('Liste élèves'!B123),"",IF(COUNTBLANK('Saisie résultats'!CL121:CR121)&gt;0,"",IF(NOT(AND(ISERROR(MATCH("A",'Saisie résultats'!CL121:CR121,0)))),"A",SUM('Saisie résultats'!CL121:CR121))))</f>
      </c>
      <c r="L122" s="38">
        <f>IF(ISBLANK('Liste élèves'!B123),"",IF(OR(COUNTBLANK('Saisie résultats'!CI121:CK121)&gt;0,COUNTBLANK('Saisie résultats'!CS121:CV121)&gt;0),"",IF(NOT(AND(ISERROR(MATCH("A",'Saisie résultats'!CI121:CK121,0)),ISERROR(MATCH("A",'Saisie résultats'!CS121:CV121,0)))),"A",SUM('Saisie résultats'!CI121:CK121,'Saisie résultats'!CS121:CV121))))</f>
      </c>
      <c r="M122" s="38">
        <f>IF(ISBLANK('Liste élèves'!B123),"",IF(OR(COUNTBLANK('Saisie résultats'!BL121:BN121)&gt;0,COUNTBLANK('Saisie résultats'!CW121:CY121)&gt;0),"",IF(NOT(AND(ISERROR(MATCH("A",'Saisie résultats'!BL121:BN121,0)),ISERROR(MATCH("A",'Saisie résultats'!CW121:CY121,0)))),"A",SUM('Saisie résultats'!BL121:BN121,'Saisie résultats'!CW121:CY121))))</f>
      </c>
      <c r="N122" s="22" t="b">
        <f>AND(NOT(ISBLANK('Liste élèves'!B123)),COUNTA('Saisie résultats'!D121:CY121)&lt;&gt;100)</f>
        <v>0</v>
      </c>
      <c r="O122" s="22">
        <f>COUNTBLANK('Saisie résultats'!D121:CY121)</f>
        <v>100</v>
      </c>
      <c r="P122" s="22" t="b">
        <f t="shared" si="4"/>
        <v>1</v>
      </c>
      <c r="Q122" s="22">
        <f>IF(ISBLANK('Liste élèves'!B123),"",IF(OR(ISTEXT(D122),ISTEXT(E122),ISTEXT(F122),ISTEXT(G122),ISTEXT(H122)),"",SUM(D122:H122)))</f>
      </c>
      <c r="R122" s="22">
        <f>IF(ISBLANK('Liste élèves'!B123),"",IF(OR(ISTEXT(I122),ISTEXT(J122),ISTEXT(K122),ISTEXT(L122),ISTEXT(M122)),"",SUM(I122:M122)))</f>
      </c>
      <c r="AD122" s="39"/>
      <c r="AE122" s="39"/>
      <c r="AF122" s="40"/>
      <c r="AG122" s="40"/>
      <c r="AH122" s="40"/>
      <c r="AI122" s="40"/>
      <c r="AJ122" s="40"/>
      <c r="IS122" s="7"/>
    </row>
    <row r="123" spans="2:253" s="22" customFormat="1" ht="15" customHeight="1">
      <c r="B123" s="36">
        <v>114</v>
      </c>
      <c r="C123" s="37">
        <f>IF(ISBLANK('Liste élèves'!B124),"",('Liste élèves'!B124))</f>
      </c>
      <c r="D123" s="38">
        <f>IF(ISBLANK('Liste élèves'!B124),"",IF(OR(COUNTBLANK('Saisie résultats'!D122:I122)&gt;0,COUNTBLANK('Saisie résultats'!X122:AB122)&gt;0,COUNTBLANK('Saisie résultats'!AD122)&gt;0,COUNTBLANK('Saisie résultats'!BI122:BK122)&gt;0),"",IF(NOT(AND(ISERROR(MATCH("A",'Saisie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résultats'!BI122:BK122))))</f>
      </c>
      <c r="E123" s="38">
        <f>IF(ISBLANK('Liste élèves'!B124),"",IF(OR(COUNTBLANK('Saisie résultats'!M122:R122)&gt;0,COUNTBLANK('Saisie résultats'!AC122)&gt;0,COUNTBLANK('Saisie résultats'!BA122:BC122)&gt;0),"",IF(NOT(AND(ISERROR(MATCH("A",'Saisie résultats'!M122:R122,0)),ISERROR(MATCH("A",'Saisie résultats'!AC122:AC122,0)),ISERROR(MATCH("A",'Saisie résultats'!BA122:BC122,0)))),"A",SUM('Saisie résultats'!M122:R122,'Saisie résultats'!AC122,'Saisie résultats'!BA122:BC122))))</f>
      </c>
      <c r="F123" s="38">
        <f>IF(ISBLANK('Liste élèves'!B124),"",IF(OR(COUNTBLANK('Saisie résultats'!J122:L122)&gt;0,COUNTBLANK('Saisie résultats'!AY122:AZ122)&gt;0,COUNTBLANK('Saisie résultats'!BD122:BH122)&gt;0),"",IF(NOT(AND(ISERROR(MATCH("A",'Saisie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résultats'!BD122:BH122))))</f>
      </c>
      <c r="G123" s="38">
        <f>IF(ISBLANK('Liste élèves'!B124),"",IF(OR(COUNTBLANK('Saisie résultats'!S122:W122)&gt;0,COUNTBLANK('Saisie résultats'!AI122:AK122)&gt;0,COUNTBLANK('Saisie résultats'!AN122:AT122)&gt;0),"",IF(NOT(AND(ISERROR(MATCH("A",'Saisie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résultats'!AN122:AT122))))</f>
      </c>
      <c r="H123" s="38">
        <f>IF(ISBLANK('Liste élèves'!B124),"",IF(OR(COUNTBLANK('Saisie résultats'!AE122:AH122)&gt;0,COUNTBLANK('Saisie résultats'!AL122:AM122)&gt;0,COUNTBLANK('Saisie résultats'!AV122:AX122)&gt;0),"",IF(NOT(AND(ISERROR(MATCH("A",'Saisie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résultats'!AV122:AX122))))</f>
      </c>
      <c r="I123" s="38">
        <f>IF(ISBLANK('Liste élèves'!B124),"",IF(OR(COUNTBLANK('Saisie résultats'!BO122:BS122)&gt;0,COUNTBLANK('Saisie résultats'!BV122:BX122)&gt;0),"",IF(NOT(AND(ISERROR(MATCH("A",'Saisie résultats'!BO122:BS122,0)),ISERROR(MATCH("A",'Saisie résultats'!BV122:BX122,0)))),"A",SUM('Saisie résultats'!BO122:BS122,'Saisie résultats'!BV122:BX122))))</f>
      </c>
      <c r="J123" s="38">
        <f>IF(ISBLANK('Liste élèves'!B124),"",IF(OR(COUNTBLANK('Saisie résultats'!BT122:BU122)&gt;0,COUNTBLANK('Saisie résultats'!BY122:CH122)&gt;0),"",IF(NOT(AND(ISERROR(MATCH("A",'Saisie résultats'!BT122:BU122,0)),ISERROR(MATCH("A",'Saisie résultats'!BY122:CH122,0)))),"A",SUM('Saisie résultats'!BT122:BU122,'Saisie résultats'!BY122:CH122))))</f>
      </c>
      <c r="K123" s="38">
        <f>IF(ISBLANK('Liste élèves'!B124),"",IF(COUNTBLANK('Saisie résultats'!CL122:CR122)&gt;0,"",IF(NOT(AND(ISERROR(MATCH("A",'Saisie résultats'!CL122:CR122,0)))),"A",SUM('Saisie résultats'!CL122:CR122))))</f>
      </c>
      <c r="L123" s="38">
        <f>IF(ISBLANK('Liste élèves'!B124),"",IF(OR(COUNTBLANK('Saisie résultats'!CI122:CK122)&gt;0,COUNTBLANK('Saisie résultats'!CS122:CV122)&gt;0),"",IF(NOT(AND(ISERROR(MATCH("A",'Saisie résultats'!CI122:CK122,0)),ISERROR(MATCH("A",'Saisie résultats'!CS122:CV122,0)))),"A",SUM('Saisie résultats'!CI122:CK122,'Saisie résultats'!CS122:CV122))))</f>
      </c>
      <c r="M123" s="38">
        <f>IF(ISBLANK('Liste élèves'!B124),"",IF(OR(COUNTBLANK('Saisie résultats'!BL122:BN122)&gt;0,COUNTBLANK('Saisie résultats'!CW122:CY122)&gt;0),"",IF(NOT(AND(ISERROR(MATCH("A",'Saisie résultats'!BL122:BN122,0)),ISERROR(MATCH("A",'Saisie résultats'!CW122:CY122,0)))),"A",SUM('Saisie résultats'!BL122:BN122,'Saisie résultats'!CW122:CY122))))</f>
      </c>
      <c r="N123" s="22" t="b">
        <f>AND(NOT(ISBLANK('Liste élèves'!B124)),COUNTA('Saisie résultats'!D122:CY122)&lt;&gt;100)</f>
        <v>0</v>
      </c>
      <c r="O123" s="22">
        <f>COUNTBLANK('Saisie résultats'!D122:CY122)</f>
        <v>100</v>
      </c>
      <c r="P123" s="22" t="b">
        <f t="shared" si="4"/>
        <v>1</v>
      </c>
      <c r="Q123" s="22">
        <f>IF(ISBLANK('Liste élèves'!B124),"",IF(OR(ISTEXT(D123),ISTEXT(E123),ISTEXT(F123),ISTEXT(G123),ISTEXT(H123)),"",SUM(D123:H123)))</f>
      </c>
      <c r="R123" s="22">
        <f>IF(ISBLANK('Liste élèves'!B124),"",IF(OR(ISTEXT(I123),ISTEXT(J123),ISTEXT(K123),ISTEXT(L123),ISTEXT(M123)),"",SUM(I123:M123)))</f>
      </c>
      <c r="AD123" s="39"/>
      <c r="AE123" s="39"/>
      <c r="AF123" s="40"/>
      <c r="AG123" s="40"/>
      <c r="AH123" s="40"/>
      <c r="AI123" s="40"/>
      <c r="AJ123" s="40"/>
      <c r="IS123" s="7"/>
    </row>
    <row r="124" spans="2:253" s="22" customFormat="1" ht="15" customHeight="1">
      <c r="B124" s="36">
        <v>115</v>
      </c>
      <c r="C124" s="37">
        <f>IF(ISBLANK('Liste élèves'!B125),"",('Liste élèves'!B125))</f>
      </c>
      <c r="D124" s="38">
        <f>IF(ISBLANK('Liste élèves'!B125),"",IF(OR(COUNTBLANK('Saisie résultats'!D123:I123)&gt;0,COUNTBLANK('Saisie résultats'!X123:AB123)&gt;0,COUNTBLANK('Saisie résultats'!AD123)&gt;0,COUNTBLANK('Saisie résultats'!BI123:BK123)&gt;0),"",IF(NOT(AND(ISERROR(MATCH("A",'Saisie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résultats'!BI123:BK123))))</f>
      </c>
      <c r="E124" s="38">
        <f>IF(ISBLANK('Liste élèves'!B125),"",IF(OR(COUNTBLANK('Saisie résultats'!M123:R123)&gt;0,COUNTBLANK('Saisie résultats'!AC123)&gt;0,COUNTBLANK('Saisie résultats'!BA123:BC123)&gt;0),"",IF(NOT(AND(ISERROR(MATCH("A",'Saisie résultats'!M123:R123,0)),ISERROR(MATCH("A",'Saisie résultats'!AC123:AC123,0)),ISERROR(MATCH("A",'Saisie résultats'!BA123:BC123,0)))),"A",SUM('Saisie résultats'!M123:R123,'Saisie résultats'!AC123,'Saisie résultats'!BA123:BC123))))</f>
      </c>
      <c r="F124" s="38">
        <f>IF(ISBLANK('Liste élèves'!B125),"",IF(OR(COUNTBLANK('Saisie résultats'!J123:L123)&gt;0,COUNTBLANK('Saisie résultats'!AY123:AZ123)&gt;0,COUNTBLANK('Saisie résultats'!BD123:BH123)&gt;0),"",IF(NOT(AND(ISERROR(MATCH("A",'Saisie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résultats'!BD123:BH123))))</f>
      </c>
      <c r="G124" s="38">
        <f>IF(ISBLANK('Liste élèves'!B125),"",IF(OR(COUNTBLANK('Saisie résultats'!S123:W123)&gt;0,COUNTBLANK('Saisie résultats'!AI123:AK123)&gt;0,COUNTBLANK('Saisie résultats'!AN123:AT123)&gt;0),"",IF(NOT(AND(ISERROR(MATCH("A",'Saisie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résultats'!AN123:AT123))))</f>
      </c>
      <c r="H124" s="38">
        <f>IF(ISBLANK('Liste élèves'!B125),"",IF(OR(COUNTBLANK('Saisie résultats'!AE123:AH123)&gt;0,COUNTBLANK('Saisie résultats'!AL123:AM123)&gt;0,COUNTBLANK('Saisie résultats'!AV123:AX123)&gt;0),"",IF(NOT(AND(ISERROR(MATCH("A",'Saisie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résultats'!AV123:AX123))))</f>
      </c>
      <c r="I124" s="38">
        <f>IF(ISBLANK('Liste élèves'!B125),"",IF(OR(COUNTBLANK('Saisie résultats'!BO123:BS123)&gt;0,COUNTBLANK('Saisie résultats'!BV123:BX123)&gt;0),"",IF(NOT(AND(ISERROR(MATCH("A",'Saisie résultats'!BO123:BS123,0)),ISERROR(MATCH("A",'Saisie résultats'!BV123:BX123,0)))),"A",SUM('Saisie résultats'!BO123:BS123,'Saisie résultats'!BV123:BX123))))</f>
      </c>
      <c r="J124" s="38">
        <f>IF(ISBLANK('Liste élèves'!B125),"",IF(OR(COUNTBLANK('Saisie résultats'!BT123:BU123)&gt;0,COUNTBLANK('Saisie résultats'!BY123:CH123)&gt;0),"",IF(NOT(AND(ISERROR(MATCH("A",'Saisie résultats'!BT123:BU123,0)),ISERROR(MATCH("A",'Saisie résultats'!BY123:CH123,0)))),"A",SUM('Saisie résultats'!BT123:BU123,'Saisie résultats'!BY123:CH123))))</f>
      </c>
      <c r="K124" s="38">
        <f>IF(ISBLANK('Liste élèves'!B125),"",IF(COUNTBLANK('Saisie résultats'!CL123:CR123)&gt;0,"",IF(NOT(AND(ISERROR(MATCH("A",'Saisie résultats'!CL123:CR123,0)))),"A",SUM('Saisie résultats'!CL123:CR123))))</f>
      </c>
      <c r="L124" s="38">
        <f>IF(ISBLANK('Liste élèves'!B125),"",IF(OR(COUNTBLANK('Saisie résultats'!CI123:CK123)&gt;0,COUNTBLANK('Saisie résultats'!CS123:CV123)&gt;0),"",IF(NOT(AND(ISERROR(MATCH("A",'Saisie résultats'!CI123:CK123,0)),ISERROR(MATCH("A",'Saisie résultats'!CS123:CV123,0)))),"A",SUM('Saisie résultats'!CI123:CK123,'Saisie résultats'!CS123:CV123))))</f>
      </c>
      <c r="M124" s="38">
        <f>IF(ISBLANK('Liste élèves'!B125),"",IF(OR(COUNTBLANK('Saisie résultats'!BL123:BN123)&gt;0,COUNTBLANK('Saisie résultats'!CW123:CY123)&gt;0),"",IF(NOT(AND(ISERROR(MATCH("A",'Saisie résultats'!BL123:BN123,0)),ISERROR(MATCH("A",'Saisie résultats'!CW123:CY123,0)))),"A",SUM('Saisie résultats'!BL123:BN123,'Saisie résultats'!CW123:CY123))))</f>
      </c>
      <c r="N124" s="22" t="b">
        <f>AND(NOT(ISBLANK('Liste élèves'!B125)),COUNTA('Saisie résultats'!D123:CY123)&lt;&gt;100)</f>
        <v>0</v>
      </c>
      <c r="O124" s="22">
        <f>COUNTBLANK('Saisie résultats'!D123:CY123)</f>
        <v>100</v>
      </c>
      <c r="P124" s="22" t="b">
        <f t="shared" si="4"/>
        <v>1</v>
      </c>
      <c r="Q124" s="22">
        <f>IF(ISBLANK('Liste élèves'!B125),"",IF(OR(ISTEXT(D124),ISTEXT(E124),ISTEXT(F124),ISTEXT(G124),ISTEXT(H124)),"",SUM(D124:H124)))</f>
      </c>
      <c r="R124" s="22">
        <f>IF(ISBLANK('Liste élèves'!B125),"",IF(OR(ISTEXT(I124),ISTEXT(J124),ISTEXT(K124),ISTEXT(L124),ISTEXT(M124)),"",SUM(I124:M124)))</f>
      </c>
      <c r="IS124" s="7"/>
    </row>
    <row r="125" spans="2:253" s="22" customFormat="1" ht="15" customHeight="1">
      <c r="B125" s="36">
        <v>116</v>
      </c>
      <c r="C125" s="37">
        <f>IF(ISBLANK('Liste élèves'!B126),"",('Liste élèves'!B126))</f>
      </c>
      <c r="D125" s="38">
        <f>IF(ISBLANK('Liste élèves'!B126),"",IF(OR(COUNTBLANK('Saisie résultats'!D124:I124)&gt;0,COUNTBLANK('Saisie résultats'!X124:AB124)&gt;0,COUNTBLANK('Saisie résultats'!AD124)&gt;0,COUNTBLANK('Saisie résultats'!BI124:BK124)&gt;0),"",IF(NOT(AND(ISERROR(MATCH("A",'Saisie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résultats'!BI124:BK124))))</f>
      </c>
      <c r="E125" s="38">
        <f>IF(ISBLANK('Liste élèves'!B126),"",IF(OR(COUNTBLANK('Saisie résultats'!M124:R124)&gt;0,COUNTBLANK('Saisie résultats'!AC124)&gt;0,COUNTBLANK('Saisie résultats'!BA124:BC124)&gt;0),"",IF(NOT(AND(ISERROR(MATCH("A",'Saisie résultats'!M124:R124,0)),ISERROR(MATCH("A",'Saisie résultats'!AC124:AC124,0)),ISERROR(MATCH("A",'Saisie résultats'!BA124:BC124,0)))),"A",SUM('Saisie résultats'!M124:R124,'Saisie résultats'!AC124,'Saisie résultats'!BA124:BC124))))</f>
      </c>
      <c r="F125" s="38">
        <f>IF(ISBLANK('Liste élèves'!B126),"",IF(OR(COUNTBLANK('Saisie résultats'!J124:L124)&gt;0,COUNTBLANK('Saisie résultats'!AY124:AZ124)&gt;0,COUNTBLANK('Saisie résultats'!BD124:BH124)&gt;0),"",IF(NOT(AND(ISERROR(MATCH("A",'Saisie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résultats'!BD124:BH124))))</f>
      </c>
      <c r="G125" s="38">
        <f>IF(ISBLANK('Liste élèves'!B126),"",IF(OR(COUNTBLANK('Saisie résultats'!S124:W124)&gt;0,COUNTBLANK('Saisie résultats'!AI124:AK124)&gt;0,COUNTBLANK('Saisie résultats'!AN124:AT124)&gt;0),"",IF(NOT(AND(ISERROR(MATCH("A",'Saisie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résultats'!AN124:AT124))))</f>
      </c>
      <c r="H125" s="38">
        <f>IF(ISBLANK('Liste élèves'!B126),"",IF(OR(COUNTBLANK('Saisie résultats'!AE124:AH124)&gt;0,COUNTBLANK('Saisie résultats'!AL124:AM124)&gt;0,COUNTBLANK('Saisie résultats'!AV124:AX124)&gt;0),"",IF(NOT(AND(ISERROR(MATCH("A",'Saisie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résultats'!AV124:AX124))))</f>
      </c>
      <c r="I125" s="38">
        <f>IF(ISBLANK('Liste élèves'!B126),"",IF(OR(COUNTBLANK('Saisie résultats'!BO124:BS124)&gt;0,COUNTBLANK('Saisie résultats'!BV124:BX124)&gt;0),"",IF(NOT(AND(ISERROR(MATCH("A",'Saisie résultats'!BO124:BS124,0)),ISERROR(MATCH("A",'Saisie résultats'!BV124:BX124,0)))),"A",SUM('Saisie résultats'!BO124:BS124,'Saisie résultats'!BV124:BX124))))</f>
      </c>
      <c r="J125" s="38">
        <f>IF(ISBLANK('Liste élèves'!B126),"",IF(OR(COUNTBLANK('Saisie résultats'!BT124:BU124)&gt;0,COUNTBLANK('Saisie résultats'!BY124:CH124)&gt;0),"",IF(NOT(AND(ISERROR(MATCH("A",'Saisie résultats'!BT124:BU124,0)),ISERROR(MATCH("A",'Saisie résultats'!BY124:CH124,0)))),"A",SUM('Saisie résultats'!BT124:BU124,'Saisie résultats'!BY124:CH124))))</f>
      </c>
      <c r="K125" s="38">
        <f>IF(ISBLANK('Liste élèves'!B126),"",IF(COUNTBLANK('Saisie résultats'!CL124:CR124)&gt;0,"",IF(NOT(AND(ISERROR(MATCH("A",'Saisie résultats'!CL124:CR124,0)))),"A",SUM('Saisie résultats'!CL124:CR124))))</f>
      </c>
      <c r="L125" s="38">
        <f>IF(ISBLANK('Liste élèves'!B126),"",IF(OR(COUNTBLANK('Saisie résultats'!CI124:CK124)&gt;0,COUNTBLANK('Saisie résultats'!CS124:CV124)&gt;0),"",IF(NOT(AND(ISERROR(MATCH("A",'Saisie résultats'!CI124:CK124,0)),ISERROR(MATCH("A",'Saisie résultats'!CS124:CV124,0)))),"A",SUM('Saisie résultats'!CI124:CK124,'Saisie résultats'!CS124:CV124))))</f>
      </c>
      <c r="M125" s="38">
        <f>IF(ISBLANK('Liste élèves'!B126),"",IF(OR(COUNTBLANK('Saisie résultats'!BL124:BN124)&gt;0,COUNTBLANK('Saisie résultats'!CW124:CY124)&gt;0),"",IF(NOT(AND(ISERROR(MATCH("A",'Saisie résultats'!BL124:BN124,0)),ISERROR(MATCH("A",'Saisie résultats'!CW124:CY124,0)))),"A",SUM('Saisie résultats'!BL124:BN124,'Saisie résultats'!CW124:CY124))))</f>
      </c>
      <c r="N125" s="22" t="b">
        <f>AND(NOT(ISBLANK('Liste élèves'!B126)),COUNTA('Saisie résultats'!D124:CY124)&lt;&gt;100)</f>
        <v>0</v>
      </c>
      <c r="O125" s="22">
        <f>COUNTBLANK('Saisie résultats'!D124:CY124)</f>
        <v>100</v>
      </c>
      <c r="P125" s="22" t="b">
        <f t="shared" si="4"/>
        <v>1</v>
      </c>
      <c r="Q125" s="22">
        <f>IF(ISBLANK('Liste élèves'!B126),"",IF(OR(ISTEXT(D125),ISTEXT(E125),ISTEXT(F125),ISTEXT(G125),ISTEXT(H125)),"",SUM(D125:H125)))</f>
      </c>
      <c r="R125" s="22">
        <f>IF(ISBLANK('Liste élèves'!B126),"",IF(OR(ISTEXT(I125),ISTEXT(J125),ISTEXT(K125),ISTEXT(L125),ISTEXT(M125)),"",SUM(I125:M125)))</f>
      </c>
      <c r="AD125" s="39"/>
      <c r="AE125" s="39"/>
      <c r="AF125" s="40"/>
      <c r="AG125" s="40"/>
      <c r="AH125" s="40"/>
      <c r="AI125" s="40"/>
      <c r="AJ125" s="40"/>
      <c r="IS125" s="7"/>
    </row>
    <row r="126" spans="2:253" s="22" customFormat="1" ht="15" customHeight="1">
      <c r="B126" s="36">
        <v>117</v>
      </c>
      <c r="C126" s="37">
        <f>IF(ISBLANK('Liste élèves'!B127),"",('Liste élèves'!B127))</f>
      </c>
      <c r="D126" s="38">
        <f>IF(ISBLANK('Liste élèves'!B127),"",IF(OR(COUNTBLANK('Saisie résultats'!D125:I125)&gt;0,COUNTBLANK('Saisie résultats'!X125:AB125)&gt;0,COUNTBLANK('Saisie résultats'!AD125)&gt;0,COUNTBLANK('Saisie résultats'!BI125:BK125)&gt;0),"",IF(NOT(AND(ISERROR(MATCH("A",'Saisie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résultats'!BI125:BK125))))</f>
      </c>
      <c r="E126" s="38">
        <f>IF(ISBLANK('Liste élèves'!B127),"",IF(OR(COUNTBLANK('Saisie résultats'!M125:R125)&gt;0,COUNTBLANK('Saisie résultats'!AC125)&gt;0,COUNTBLANK('Saisie résultats'!BA125:BC125)&gt;0),"",IF(NOT(AND(ISERROR(MATCH("A",'Saisie résultats'!M125:R125,0)),ISERROR(MATCH("A",'Saisie résultats'!AC125:AC125,0)),ISERROR(MATCH("A",'Saisie résultats'!BA125:BC125,0)))),"A",SUM('Saisie résultats'!M125:R125,'Saisie résultats'!AC125,'Saisie résultats'!BA125:BC125))))</f>
      </c>
      <c r="F126" s="38">
        <f>IF(ISBLANK('Liste élèves'!B127),"",IF(OR(COUNTBLANK('Saisie résultats'!J125:L125)&gt;0,COUNTBLANK('Saisie résultats'!AY125:AZ125)&gt;0,COUNTBLANK('Saisie résultats'!BD125:BH125)&gt;0),"",IF(NOT(AND(ISERROR(MATCH("A",'Saisie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résultats'!BD125:BH125))))</f>
      </c>
      <c r="G126" s="38">
        <f>IF(ISBLANK('Liste élèves'!B127),"",IF(OR(COUNTBLANK('Saisie résultats'!S125:W125)&gt;0,COUNTBLANK('Saisie résultats'!AI125:AK125)&gt;0,COUNTBLANK('Saisie résultats'!AN125:AT125)&gt;0),"",IF(NOT(AND(ISERROR(MATCH("A",'Saisie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résultats'!AN125:AT125))))</f>
      </c>
      <c r="H126" s="38">
        <f>IF(ISBLANK('Liste élèves'!B127),"",IF(OR(COUNTBLANK('Saisie résultats'!AE125:AH125)&gt;0,COUNTBLANK('Saisie résultats'!AL125:AM125)&gt;0,COUNTBLANK('Saisie résultats'!AV125:AX125)&gt;0),"",IF(NOT(AND(ISERROR(MATCH("A",'Saisie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résultats'!AV125:AX125))))</f>
      </c>
      <c r="I126" s="38">
        <f>IF(ISBLANK('Liste élèves'!B127),"",IF(OR(COUNTBLANK('Saisie résultats'!BO125:BS125)&gt;0,COUNTBLANK('Saisie résultats'!BV125:BX125)&gt;0),"",IF(NOT(AND(ISERROR(MATCH("A",'Saisie résultats'!BO125:BS125,0)),ISERROR(MATCH("A",'Saisie résultats'!BV125:BX125,0)))),"A",SUM('Saisie résultats'!BO125:BS125,'Saisie résultats'!BV125:BX125))))</f>
      </c>
      <c r="J126" s="38">
        <f>IF(ISBLANK('Liste élèves'!B127),"",IF(OR(COUNTBLANK('Saisie résultats'!BT125:BU125)&gt;0,COUNTBLANK('Saisie résultats'!BY125:CH125)&gt;0),"",IF(NOT(AND(ISERROR(MATCH("A",'Saisie résultats'!BT125:BU125,0)),ISERROR(MATCH("A",'Saisie résultats'!BY125:CH125,0)))),"A",SUM('Saisie résultats'!BT125:BU125,'Saisie résultats'!BY125:CH125))))</f>
      </c>
      <c r="K126" s="38">
        <f>IF(ISBLANK('Liste élèves'!B127),"",IF(COUNTBLANK('Saisie résultats'!CL125:CR125)&gt;0,"",IF(NOT(AND(ISERROR(MATCH("A",'Saisie résultats'!CL125:CR125,0)))),"A",SUM('Saisie résultats'!CL125:CR125))))</f>
      </c>
      <c r="L126" s="38">
        <f>IF(ISBLANK('Liste élèves'!B127),"",IF(OR(COUNTBLANK('Saisie résultats'!CI125:CK125)&gt;0,COUNTBLANK('Saisie résultats'!CS125:CV125)&gt;0),"",IF(NOT(AND(ISERROR(MATCH("A",'Saisie résultats'!CI125:CK125,0)),ISERROR(MATCH("A",'Saisie résultats'!CS125:CV125,0)))),"A",SUM('Saisie résultats'!CI125:CK125,'Saisie résultats'!CS125:CV125))))</f>
      </c>
      <c r="M126" s="38">
        <f>IF(ISBLANK('Liste élèves'!B127),"",IF(OR(COUNTBLANK('Saisie résultats'!BL125:BN125)&gt;0,COUNTBLANK('Saisie résultats'!CW125:CY125)&gt;0),"",IF(NOT(AND(ISERROR(MATCH("A",'Saisie résultats'!BL125:BN125,0)),ISERROR(MATCH("A",'Saisie résultats'!CW125:CY125,0)))),"A",SUM('Saisie résultats'!BL125:BN125,'Saisie résultats'!CW125:CY125))))</f>
      </c>
      <c r="N126" s="22" t="b">
        <f>AND(NOT(ISBLANK('Liste élèves'!B127)),COUNTA('Saisie résultats'!D125:CY125)&lt;&gt;100)</f>
        <v>0</v>
      </c>
      <c r="O126" s="22">
        <f>COUNTBLANK('Saisie résultats'!D125:CY125)</f>
        <v>100</v>
      </c>
      <c r="P126" s="22" t="b">
        <f t="shared" si="4"/>
        <v>1</v>
      </c>
      <c r="Q126" s="22">
        <f>IF(ISBLANK('Liste élèves'!B127),"",IF(OR(ISTEXT(D126),ISTEXT(E126),ISTEXT(F126),ISTEXT(G126),ISTEXT(H126)),"",SUM(D126:H126)))</f>
      </c>
      <c r="R126" s="22">
        <f>IF(ISBLANK('Liste élèves'!B127),"",IF(OR(ISTEXT(I126),ISTEXT(J126),ISTEXT(K126),ISTEXT(L126),ISTEXT(M126)),"",SUM(I126:M126)))</f>
      </c>
      <c r="AD126" s="39"/>
      <c r="AE126" s="39"/>
      <c r="AF126" s="40"/>
      <c r="AG126" s="40"/>
      <c r="AH126" s="40"/>
      <c r="AI126" s="40"/>
      <c r="AJ126" s="40"/>
      <c r="IS126" s="7"/>
    </row>
    <row r="127" spans="2:253" s="22" customFormat="1" ht="15" customHeight="1">
      <c r="B127" s="36">
        <v>118</v>
      </c>
      <c r="C127" s="37">
        <f>IF(ISBLANK('Liste élèves'!B128),"",('Liste élèves'!B128))</f>
      </c>
      <c r="D127" s="38">
        <f>IF(ISBLANK('Liste élèves'!B128),"",IF(OR(COUNTBLANK('Saisie résultats'!D126:I126)&gt;0,COUNTBLANK('Saisie résultats'!X126:AB126)&gt;0,COUNTBLANK('Saisie résultats'!AD126)&gt;0,COUNTBLANK('Saisie résultats'!BI126:BK126)&gt;0),"",IF(NOT(AND(ISERROR(MATCH("A",'Saisie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résultats'!BI126:BK126))))</f>
      </c>
      <c r="E127" s="38">
        <f>IF(ISBLANK('Liste élèves'!B128),"",IF(OR(COUNTBLANK('Saisie résultats'!M126:R126)&gt;0,COUNTBLANK('Saisie résultats'!AC126)&gt;0,COUNTBLANK('Saisie résultats'!BA126:BC126)&gt;0),"",IF(NOT(AND(ISERROR(MATCH("A",'Saisie résultats'!M126:R126,0)),ISERROR(MATCH("A",'Saisie résultats'!AC126:AC126,0)),ISERROR(MATCH("A",'Saisie résultats'!BA126:BC126,0)))),"A",SUM('Saisie résultats'!M126:R126,'Saisie résultats'!AC126,'Saisie résultats'!BA126:BC126))))</f>
      </c>
      <c r="F127" s="38">
        <f>IF(ISBLANK('Liste élèves'!B128),"",IF(OR(COUNTBLANK('Saisie résultats'!J126:L126)&gt;0,COUNTBLANK('Saisie résultats'!AY126:AZ126)&gt;0,COUNTBLANK('Saisie résultats'!BD126:BH126)&gt;0),"",IF(NOT(AND(ISERROR(MATCH("A",'Saisie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résultats'!BD126:BH126))))</f>
      </c>
      <c r="G127" s="38">
        <f>IF(ISBLANK('Liste élèves'!B128),"",IF(OR(COUNTBLANK('Saisie résultats'!S126:W126)&gt;0,COUNTBLANK('Saisie résultats'!AI126:AK126)&gt;0,COUNTBLANK('Saisie résultats'!AN126:AT126)&gt;0),"",IF(NOT(AND(ISERROR(MATCH("A",'Saisie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résultats'!AN126:AT126))))</f>
      </c>
      <c r="H127" s="38">
        <f>IF(ISBLANK('Liste élèves'!B128),"",IF(OR(COUNTBLANK('Saisie résultats'!AE126:AH126)&gt;0,COUNTBLANK('Saisie résultats'!AL126:AM126)&gt;0,COUNTBLANK('Saisie résultats'!AV126:AX126)&gt;0),"",IF(NOT(AND(ISERROR(MATCH("A",'Saisie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résultats'!AV126:AX126))))</f>
      </c>
      <c r="I127" s="38">
        <f>IF(ISBLANK('Liste élèves'!B128),"",IF(OR(COUNTBLANK('Saisie résultats'!BO126:BS126)&gt;0,COUNTBLANK('Saisie résultats'!BV126:BX126)&gt;0),"",IF(NOT(AND(ISERROR(MATCH("A",'Saisie résultats'!BO126:BS126,0)),ISERROR(MATCH("A",'Saisie résultats'!BV126:BX126,0)))),"A",SUM('Saisie résultats'!BO126:BS126,'Saisie résultats'!BV126:BX126))))</f>
      </c>
      <c r="J127" s="38">
        <f>IF(ISBLANK('Liste élèves'!B128),"",IF(OR(COUNTBLANK('Saisie résultats'!BT126:BU126)&gt;0,COUNTBLANK('Saisie résultats'!BY126:CH126)&gt;0),"",IF(NOT(AND(ISERROR(MATCH("A",'Saisie résultats'!BT126:BU126,0)),ISERROR(MATCH("A",'Saisie résultats'!BY126:CH126,0)))),"A",SUM('Saisie résultats'!BT126:BU126,'Saisie résultats'!BY126:CH126))))</f>
      </c>
      <c r="K127" s="38">
        <f>IF(ISBLANK('Liste élèves'!B128),"",IF(COUNTBLANK('Saisie résultats'!CL126:CR126)&gt;0,"",IF(NOT(AND(ISERROR(MATCH("A",'Saisie résultats'!CL126:CR126,0)))),"A",SUM('Saisie résultats'!CL126:CR126))))</f>
      </c>
      <c r="L127" s="38">
        <f>IF(ISBLANK('Liste élèves'!B128),"",IF(OR(COUNTBLANK('Saisie résultats'!CI126:CK126)&gt;0,COUNTBLANK('Saisie résultats'!CS126:CV126)&gt;0),"",IF(NOT(AND(ISERROR(MATCH("A",'Saisie résultats'!CI126:CK126,0)),ISERROR(MATCH("A",'Saisie résultats'!CS126:CV126,0)))),"A",SUM('Saisie résultats'!CI126:CK126,'Saisie résultats'!CS126:CV126))))</f>
      </c>
      <c r="M127" s="38">
        <f>IF(ISBLANK('Liste élèves'!B128),"",IF(OR(COUNTBLANK('Saisie résultats'!BL126:BN126)&gt;0,COUNTBLANK('Saisie résultats'!CW126:CY126)&gt;0),"",IF(NOT(AND(ISERROR(MATCH("A",'Saisie résultats'!BL126:BN126,0)),ISERROR(MATCH("A",'Saisie résultats'!CW126:CY126,0)))),"A",SUM('Saisie résultats'!BL126:BN126,'Saisie résultats'!CW126:CY126))))</f>
      </c>
      <c r="N127" s="22" t="b">
        <f>AND(NOT(ISBLANK('Liste élèves'!B128)),COUNTA('Saisie résultats'!D126:CY126)&lt;&gt;100)</f>
        <v>0</v>
      </c>
      <c r="O127" s="22">
        <f>COUNTBLANK('Saisie résultats'!D126:CY126)</f>
        <v>100</v>
      </c>
      <c r="P127" s="22" t="b">
        <f t="shared" si="4"/>
        <v>1</v>
      </c>
      <c r="Q127" s="22">
        <f>IF(ISBLANK('Liste élèves'!B128),"",IF(OR(ISTEXT(D127),ISTEXT(E127),ISTEXT(F127),ISTEXT(G127),ISTEXT(H127)),"",SUM(D127:H127)))</f>
      </c>
      <c r="R127" s="22">
        <f>IF(ISBLANK('Liste élèves'!B128),"",IF(OR(ISTEXT(I127),ISTEXT(J127),ISTEXT(K127),ISTEXT(L127),ISTEXT(M127)),"",SUM(I127:M127)))</f>
      </c>
      <c r="AD127" s="39"/>
      <c r="AE127" s="39"/>
      <c r="AF127" s="40"/>
      <c r="AG127" s="40"/>
      <c r="AH127" s="40"/>
      <c r="AI127" s="40"/>
      <c r="AJ127" s="40"/>
      <c r="IS127" s="7"/>
    </row>
    <row r="128" spans="2:253" s="22" customFormat="1" ht="15" customHeight="1">
      <c r="B128" s="36">
        <v>119</v>
      </c>
      <c r="C128" s="37">
        <f>IF(ISBLANK('Liste élèves'!B129),"",('Liste élèves'!B129))</f>
      </c>
      <c r="D128" s="38">
        <f>IF(ISBLANK('Liste élèves'!B129),"",IF(OR(COUNTBLANK('Saisie résultats'!D127:I127)&gt;0,COUNTBLANK('Saisie résultats'!X127:AB127)&gt;0,COUNTBLANK('Saisie résultats'!AD127)&gt;0,COUNTBLANK('Saisie résultats'!BI127:BK127)&gt;0),"",IF(NOT(AND(ISERROR(MATCH("A",'Saisie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résultats'!BI127:BK127))))</f>
      </c>
      <c r="E128" s="38">
        <f>IF(ISBLANK('Liste élèves'!B129),"",IF(OR(COUNTBLANK('Saisie résultats'!M127:R127)&gt;0,COUNTBLANK('Saisie résultats'!AC127)&gt;0,COUNTBLANK('Saisie résultats'!BA127:BC127)&gt;0),"",IF(NOT(AND(ISERROR(MATCH("A",'Saisie résultats'!M127:R127,0)),ISERROR(MATCH("A",'Saisie résultats'!AC127:AC127,0)),ISERROR(MATCH("A",'Saisie résultats'!BA127:BC127,0)))),"A",SUM('Saisie résultats'!M127:R127,'Saisie résultats'!AC127,'Saisie résultats'!BA127:BC127))))</f>
      </c>
      <c r="F128" s="38">
        <f>IF(ISBLANK('Liste élèves'!B129),"",IF(OR(COUNTBLANK('Saisie résultats'!J127:L127)&gt;0,COUNTBLANK('Saisie résultats'!AY127:AZ127)&gt;0,COUNTBLANK('Saisie résultats'!BD127:BH127)&gt;0),"",IF(NOT(AND(ISERROR(MATCH("A",'Saisie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résultats'!BD127:BH127))))</f>
      </c>
      <c r="G128" s="38">
        <f>IF(ISBLANK('Liste élèves'!B129),"",IF(OR(COUNTBLANK('Saisie résultats'!S127:W127)&gt;0,COUNTBLANK('Saisie résultats'!AI127:AK127)&gt;0,COUNTBLANK('Saisie résultats'!AN127:AT127)&gt;0),"",IF(NOT(AND(ISERROR(MATCH("A",'Saisie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résultats'!AN127:AT127))))</f>
      </c>
      <c r="H128" s="38">
        <f>IF(ISBLANK('Liste élèves'!B129),"",IF(OR(COUNTBLANK('Saisie résultats'!AE127:AH127)&gt;0,COUNTBLANK('Saisie résultats'!AL127:AM127)&gt;0,COUNTBLANK('Saisie résultats'!AV127:AX127)&gt;0),"",IF(NOT(AND(ISERROR(MATCH("A",'Saisie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résultats'!AV127:AX127))))</f>
      </c>
      <c r="I128" s="38">
        <f>IF(ISBLANK('Liste élèves'!B129),"",IF(OR(COUNTBLANK('Saisie résultats'!BO127:BS127)&gt;0,COUNTBLANK('Saisie résultats'!BV127:BX127)&gt;0),"",IF(NOT(AND(ISERROR(MATCH("A",'Saisie résultats'!BO127:BS127,0)),ISERROR(MATCH("A",'Saisie résultats'!BV127:BX127,0)))),"A",SUM('Saisie résultats'!BO127:BS127,'Saisie résultats'!BV127:BX127))))</f>
      </c>
      <c r="J128" s="38">
        <f>IF(ISBLANK('Liste élèves'!B129),"",IF(OR(COUNTBLANK('Saisie résultats'!BT127:BU127)&gt;0,COUNTBLANK('Saisie résultats'!BY127:CH127)&gt;0),"",IF(NOT(AND(ISERROR(MATCH("A",'Saisie résultats'!BT127:BU127,0)),ISERROR(MATCH("A",'Saisie résultats'!BY127:CH127,0)))),"A",SUM('Saisie résultats'!BT127:BU127,'Saisie résultats'!BY127:CH127))))</f>
      </c>
      <c r="K128" s="38">
        <f>IF(ISBLANK('Liste élèves'!B129),"",IF(COUNTBLANK('Saisie résultats'!CL127:CR127)&gt;0,"",IF(NOT(AND(ISERROR(MATCH("A",'Saisie résultats'!CL127:CR127,0)))),"A",SUM('Saisie résultats'!CL127:CR127))))</f>
      </c>
      <c r="L128" s="38">
        <f>IF(ISBLANK('Liste élèves'!B129),"",IF(OR(COUNTBLANK('Saisie résultats'!CI127:CK127)&gt;0,COUNTBLANK('Saisie résultats'!CS127:CV127)&gt;0),"",IF(NOT(AND(ISERROR(MATCH("A",'Saisie résultats'!CI127:CK127,0)),ISERROR(MATCH("A",'Saisie résultats'!CS127:CV127,0)))),"A",SUM('Saisie résultats'!CI127:CK127,'Saisie résultats'!CS127:CV127))))</f>
      </c>
      <c r="M128" s="38">
        <f>IF(ISBLANK('Liste élèves'!B129),"",IF(OR(COUNTBLANK('Saisie résultats'!BL127:BN127)&gt;0,COUNTBLANK('Saisie résultats'!CW127:CY127)&gt;0),"",IF(NOT(AND(ISERROR(MATCH("A",'Saisie résultats'!BL127:BN127,0)),ISERROR(MATCH("A",'Saisie résultats'!CW127:CY127,0)))),"A",SUM('Saisie résultats'!BL127:BN127,'Saisie résultats'!CW127:CY127))))</f>
      </c>
      <c r="N128" s="22" t="b">
        <f>AND(NOT(ISBLANK('Liste élèves'!B129)),COUNTA('Saisie résultats'!D127:CY127)&lt;&gt;100)</f>
        <v>0</v>
      </c>
      <c r="O128" s="22">
        <f>COUNTBLANK('Saisie résultats'!D127:CY127)</f>
        <v>100</v>
      </c>
      <c r="P128" s="22" t="b">
        <f t="shared" si="4"/>
        <v>1</v>
      </c>
      <c r="Q128" s="22">
        <f>IF(ISBLANK('Liste élèves'!B129),"",IF(OR(ISTEXT(D128),ISTEXT(E128),ISTEXT(F128),ISTEXT(G128),ISTEXT(H128)),"",SUM(D128:H128)))</f>
      </c>
      <c r="R128" s="22">
        <f>IF(ISBLANK('Liste élèves'!B129),"",IF(OR(ISTEXT(I128),ISTEXT(J128),ISTEXT(K128),ISTEXT(L128),ISTEXT(M128)),"",SUM(I128:M128)))</f>
      </c>
      <c r="AD128" s="39"/>
      <c r="AE128" s="39"/>
      <c r="AF128" s="40"/>
      <c r="AG128" s="40"/>
      <c r="AH128" s="40"/>
      <c r="AI128" s="40"/>
      <c r="AJ128" s="40"/>
      <c r="IS128" s="7"/>
    </row>
    <row r="129" spans="2:253" s="22" customFormat="1" ht="15" customHeight="1">
      <c r="B129" s="36">
        <v>120</v>
      </c>
      <c r="C129" s="37">
        <f>IF(ISBLANK('Liste élèves'!B130),"",('Liste élèves'!B130))</f>
      </c>
      <c r="D129" s="38">
        <f>IF(ISBLANK('Liste élèves'!B130),"",IF(OR(COUNTBLANK('Saisie résultats'!D128:I128)&gt;0,COUNTBLANK('Saisie résultats'!X128:AB128)&gt;0,COUNTBLANK('Saisie résultats'!AD128)&gt;0,COUNTBLANK('Saisie résultats'!BI128:BK128)&gt;0),"",IF(NOT(AND(ISERROR(MATCH("A",'Saisie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résultats'!BI128:BK128))))</f>
      </c>
      <c r="E129" s="38">
        <f>IF(ISBLANK('Liste élèves'!B130),"",IF(OR(COUNTBLANK('Saisie résultats'!M128:R128)&gt;0,COUNTBLANK('Saisie résultats'!AC128)&gt;0,COUNTBLANK('Saisie résultats'!BA128:BC128)&gt;0),"",IF(NOT(AND(ISERROR(MATCH("A",'Saisie résultats'!M128:R128,0)),ISERROR(MATCH("A",'Saisie résultats'!AC128:AC128,0)),ISERROR(MATCH("A",'Saisie résultats'!BA128:BC128,0)))),"A",SUM('Saisie résultats'!M128:R128,'Saisie résultats'!AC128,'Saisie résultats'!BA128:BC128))))</f>
      </c>
      <c r="F129" s="38">
        <f>IF(ISBLANK('Liste élèves'!B130),"",IF(OR(COUNTBLANK('Saisie résultats'!J128:L128)&gt;0,COUNTBLANK('Saisie résultats'!AY128:AZ128)&gt;0,COUNTBLANK('Saisie résultats'!BD128:BH128)&gt;0),"",IF(NOT(AND(ISERROR(MATCH("A",'Saisie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résultats'!BD128:BH128))))</f>
      </c>
      <c r="G129" s="38">
        <f>IF(ISBLANK('Liste élèves'!B130),"",IF(OR(COUNTBLANK('Saisie résultats'!S128:W128)&gt;0,COUNTBLANK('Saisie résultats'!AI128:AK128)&gt;0,COUNTBLANK('Saisie résultats'!AN128:AT128)&gt;0),"",IF(NOT(AND(ISERROR(MATCH("A",'Saisie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résultats'!AN128:AT128))))</f>
      </c>
      <c r="H129" s="38">
        <f>IF(ISBLANK('Liste élèves'!B130),"",IF(OR(COUNTBLANK('Saisie résultats'!AE128:AH128)&gt;0,COUNTBLANK('Saisie résultats'!AL128:AM128)&gt;0,COUNTBLANK('Saisie résultats'!AV128:AX128)&gt;0),"",IF(NOT(AND(ISERROR(MATCH("A",'Saisie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résultats'!AV128:AX128))))</f>
      </c>
      <c r="I129" s="38">
        <f>IF(ISBLANK('Liste élèves'!B130),"",IF(OR(COUNTBLANK('Saisie résultats'!BO128:BS128)&gt;0,COUNTBLANK('Saisie résultats'!BV128:BX128)&gt;0),"",IF(NOT(AND(ISERROR(MATCH("A",'Saisie résultats'!BO128:BS128,0)),ISERROR(MATCH("A",'Saisie résultats'!BV128:BX128,0)))),"A",SUM('Saisie résultats'!BO128:BS128,'Saisie résultats'!BV128:BX128))))</f>
      </c>
      <c r="J129" s="38">
        <f>IF(ISBLANK('Liste élèves'!B130),"",IF(OR(COUNTBLANK('Saisie résultats'!BT128:BU128)&gt;0,COUNTBLANK('Saisie résultats'!BY128:CH128)&gt;0),"",IF(NOT(AND(ISERROR(MATCH("A",'Saisie résultats'!BT128:BU128,0)),ISERROR(MATCH("A",'Saisie résultats'!BY128:CH128,0)))),"A",SUM('Saisie résultats'!BT128:BU128,'Saisie résultats'!BY128:CH128))))</f>
      </c>
      <c r="K129" s="38">
        <f>IF(ISBLANK('Liste élèves'!B130),"",IF(COUNTBLANK('Saisie résultats'!CL128:CR128)&gt;0,"",IF(NOT(AND(ISERROR(MATCH("A",'Saisie résultats'!CL128:CR128,0)))),"A",SUM('Saisie résultats'!CL128:CR128))))</f>
      </c>
      <c r="L129" s="38">
        <f>IF(ISBLANK('Liste élèves'!B130),"",IF(OR(COUNTBLANK('Saisie résultats'!CI128:CK128)&gt;0,COUNTBLANK('Saisie résultats'!CS128:CV128)&gt;0),"",IF(NOT(AND(ISERROR(MATCH("A",'Saisie résultats'!CI128:CK128,0)),ISERROR(MATCH("A",'Saisie résultats'!CS128:CV128,0)))),"A",SUM('Saisie résultats'!CI128:CK128,'Saisie résultats'!CS128:CV128))))</f>
      </c>
      <c r="M129" s="38">
        <f>IF(ISBLANK('Liste élèves'!B130),"",IF(OR(COUNTBLANK('Saisie résultats'!BL128:BN128)&gt;0,COUNTBLANK('Saisie résultats'!CW128:CY128)&gt;0),"",IF(NOT(AND(ISERROR(MATCH("A",'Saisie résultats'!BL128:BN128,0)),ISERROR(MATCH("A",'Saisie résultats'!CW128:CY128,0)))),"A",SUM('Saisie résultats'!BL128:BN128,'Saisie résultats'!CW128:CY128))))</f>
      </c>
      <c r="N129" s="22" t="b">
        <f>AND(NOT(ISBLANK('Liste élèves'!B130)),COUNTA('Saisie résultats'!D128:CY128)&lt;&gt;100)</f>
        <v>0</v>
      </c>
      <c r="O129" s="22">
        <f>COUNTBLANK('Saisie résultats'!D128:CY128)</f>
        <v>100</v>
      </c>
      <c r="P129" s="22" t="b">
        <f t="shared" si="4"/>
        <v>1</v>
      </c>
      <c r="Q129" s="22">
        <f>IF(ISBLANK('Liste élèves'!B130),"",IF(OR(ISTEXT(D129),ISTEXT(E129),ISTEXT(F129),ISTEXT(G129),ISTEXT(H129)),"",SUM(D129:H129)))</f>
      </c>
      <c r="R129" s="22">
        <f>IF(ISBLANK('Liste élèves'!B130),"",IF(OR(ISTEXT(I129),ISTEXT(J129),ISTEXT(K129),ISTEXT(L129),ISTEXT(M129)),"",SUM(I129:M129)))</f>
      </c>
      <c r="AD129" s="39"/>
      <c r="AE129" s="39"/>
      <c r="AF129" s="40"/>
      <c r="AG129" s="40"/>
      <c r="AH129" s="40"/>
      <c r="AI129" s="40"/>
      <c r="AJ129" s="40"/>
      <c r="IS129" s="7"/>
    </row>
    <row r="130" spans="2:253" s="22" customFormat="1" ht="15" customHeight="1">
      <c r="B130" s="36">
        <v>121</v>
      </c>
      <c r="C130" s="37">
        <f>IF(ISBLANK('Liste élèves'!B131),"",('Liste élèves'!B131))</f>
      </c>
      <c r="D130" s="38">
        <f>IF(ISBLANK('Liste élèves'!B131),"",IF(OR(COUNTBLANK('Saisie résultats'!D129:I129)&gt;0,COUNTBLANK('Saisie résultats'!X129:AB129)&gt;0,COUNTBLANK('Saisie résultats'!AD129)&gt;0,COUNTBLANK('Saisie résultats'!BI129:BK129)&gt;0),"",IF(NOT(AND(ISERROR(MATCH("A",'Saisie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résultats'!BI129:BK129))))</f>
      </c>
      <c r="E130" s="38">
        <f>IF(ISBLANK('Liste élèves'!B131),"",IF(OR(COUNTBLANK('Saisie résultats'!M129:R129)&gt;0,COUNTBLANK('Saisie résultats'!AC129)&gt;0,COUNTBLANK('Saisie résultats'!BA129:BC129)&gt;0),"",IF(NOT(AND(ISERROR(MATCH("A",'Saisie résultats'!M129:R129,0)),ISERROR(MATCH("A",'Saisie résultats'!AC129:AC129,0)),ISERROR(MATCH("A",'Saisie résultats'!BA129:BC129,0)))),"A",SUM('Saisie résultats'!M129:R129,'Saisie résultats'!AC129,'Saisie résultats'!BA129:BC129))))</f>
      </c>
      <c r="F130" s="38">
        <f>IF(ISBLANK('Liste élèves'!B131),"",IF(OR(COUNTBLANK('Saisie résultats'!J129:L129)&gt;0,COUNTBLANK('Saisie résultats'!AY129:AZ129)&gt;0,COUNTBLANK('Saisie résultats'!BD129:BH129)&gt;0),"",IF(NOT(AND(ISERROR(MATCH("A",'Saisie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résultats'!BD129:BH129))))</f>
      </c>
      <c r="G130" s="38">
        <f>IF(ISBLANK('Liste élèves'!B131),"",IF(OR(COUNTBLANK('Saisie résultats'!S129:W129)&gt;0,COUNTBLANK('Saisie résultats'!AI129:AK129)&gt;0,COUNTBLANK('Saisie résultats'!AN129:AT129)&gt;0),"",IF(NOT(AND(ISERROR(MATCH("A",'Saisie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résultats'!AN129:AT129))))</f>
      </c>
      <c r="H130" s="38">
        <f>IF(ISBLANK('Liste élèves'!B131),"",IF(OR(COUNTBLANK('Saisie résultats'!AE129:AH129)&gt;0,COUNTBLANK('Saisie résultats'!AL129:AM129)&gt;0,COUNTBLANK('Saisie résultats'!AV129:AX129)&gt;0),"",IF(NOT(AND(ISERROR(MATCH("A",'Saisie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résultats'!AV129:AX129))))</f>
      </c>
      <c r="I130" s="38">
        <f>IF(ISBLANK('Liste élèves'!B131),"",IF(OR(COUNTBLANK('Saisie résultats'!BO129:BS129)&gt;0,COUNTBLANK('Saisie résultats'!BV129:BX129)&gt;0),"",IF(NOT(AND(ISERROR(MATCH("A",'Saisie résultats'!BO129:BS129,0)),ISERROR(MATCH("A",'Saisie résultats'!BV129:BX129,0)))),"A",SUM('Saisie résultats'!BO129:BS129,'Saisie résultats'!BV129:BX129))))</f>
      </c>
      <c r="J130" s="38">
        <f>IF(ISBLANK('Liste élèves'!B131),"",IF(OR(COUNTBLANK('Saisie résultats'!BT129:BU129)&gt;0,COUNTBLANK('Saisie résultats'!BY129:CH129)&gt;0),"",IF(NOT(AND(ISERROR(MATCH("A",'Saisie résultats'!BT129:BU129,0)),ISERROR(MATCH("A",'Saisie résultats'!BY129:CH129,0)))),"A",SUM('Saisie résultats'!BT129:BU129,'Saisie résultats'!BY129:CH129))))</f>
      </c>
      <c r="K130" s="38">
        <f>IF(ISBLANK('Liste élèves'!B131),"",IF(COUNTBLANK('Saisie résultats'!CL129:CR129)&gt;0,"",IF(NOT(AND(ISERROR(MATCH("A",'Saisie résultats'!CL129:CR129,0)))),"A",SUM('Saisie résultats'!CL129:CR129))))</f>
      </c>
      <c r="L130" s="38">
        <f>IF(ISBLANK('Liste élèves'!B131),"",IF(OR(COUNTBLANK('Saisie résultats'!CI129:CK129)&gt;0,COUNTBLANK('Saisie résultats'!CS129:CV129)&gt;0),"",IF(NOT(AND(ISERROR(MATCH("A",'Saisie résultats'!CI129:CK129,0)),ISERROR(MATCH("A",'Saisie résultats'!CS129:CV129,0)))),"A",SUM('Saisie résultats'!CI129:CK129,'Saisie résultats'!CS129:CV129))))</f>
      </c>
      <c r="M130" s="38">
        <f>IF(ISBLANK('Liste élèves'!B131),"",IF(OR(COUNTBLANK('Saisie résultats'!BL129:BN129)&gt;0,COUNTBLANK('Saisie résultats'!CW129:CY129)&gt;0),"",IF(NOT(AND(ISERROR(MATCH("A",'Saisie résultats'!BL129:BN129,0)),ISERROR(MATCH("A",'Saisie résultats'!CW129:CY129,0)))),"A",SUM('Saisie résultats'!BL129:BN129,'Saisie résultats'!CW129:CY129))))</f>
      </c>
      <c r="N130" s="22" t="b">
        <f>AND(NOT(ISBLANK('Liste élèves'!B131)),COUNTA('Saisie résultats'!D129:CY129)&lt;&gt;100)</f>
        <v>0</v>
      </c>
      <c r="O130" s="22">
        <f>COUNTBLANK('Saisie résultats'!D129:CY129)</f>
        <v>100</v>
      </c>
      <c r="P130" s="22" t="b">
        <f t="shared" si="4"/>
        <v>1</v>
      </c>
      <c r="Q130" s="22">
        <f>IF(ISBLANK('Liste élèves'!B131),"",IF(OR(ISTEXT(D130),ISTEXT(E130),ISTEXT(F130),ISTEXT(G130),ISTEXT(H130)),"",SUM(D130:H130)))</f>
      </c>
      <c r="R130" s="22">
        <f>IF(ISBLANK('Liste élèves'!B131),"",IF(OR(ISTEXT(I130),ISTEXT(J130),ISTEXT(K130),ISTEXT(L130),ISTEXT(M130)),"",SUM(I130:M130)))</f>
      </c>
      <c r="AD130" s="39"/>
      <c r="AE130" s="39"/>
      <c r="AF130" s="40"/>
      <c r="AG130" s="40"/>
      <c r="AH130" s="40"/>
      <c r="AI130" s="40"/>
      <c r="AJ130" s="40"/>
      <c r="IS130" s="7"/>
    </row>
    <row r="131" spans="2:253" s="22" customFormat="1" ht="15" customHeight="1">
      <c r="B131" s="36">
        <v>122</v>
      </c>
      <c r="C131" s="37">
        <f>IF(ISBLANK('Liste élèves'!B132),"",('Liste élèves'!B132))</f>
      </c>
      <c r="D131" s="38">
        <f>IF(ISBLANK('Liste élèves'!B132),"",IF(OR(COUNTBLANK('Saisie résultats'!D130:I130)&gt;0,COUNTBLANK('Saisie résultats'!X130:AB130)&gt;0,COUNTBLANK('Saisie résultats'!AD130)&gt;0,COUNTBLANK('Saisie résultats'!BI130:BK130)&gt;0),"",IF(NOT(AND(ISERROR(MATCH("A",'Saisie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résultats'!BI130:BK130))))</f>
      </c>
      <c r="E131" s="38">
        <f>IF(ISBLANK('Liste élèves'!B132),"",IF(OR(COUNTBLANK('Saisie résultats'!M130:R130)&gt;0,COUNTBLANK('Saisie résultats'!AC130)&gt;0,COUNTBLANK('Saisie résultats'!BA130:BC130)&gt;0),"",IF(NOT(AND(ISERROR(MATCH("A",'Saisie résultats'!M130:R130,0)),ISERROR(MATCH("A",'Saisie résultats'!AC130:AC130,0)),ISERROR(MATCH("A",'Saisie résultats'!BA130:BC130,0)))),"A",SUM('Saisie résultats'!M130:R130,'Saisie résultats'!AC130,'Saisie résultats'!BA130:BC130))))</f>
      </c>
      <c r="F131" s="38">
        <f>IF(ISBLANK('Liste élèves'!B132),"",IF(OR(COUNTBLANK('Saisie résultats'!J130:L130)&gt;0,COUNTBLANK('Saisie résultats'!AY130:AZ130)&gt;0,COUNTBLANK('Saisie résultats'!BD130:BH130)&gt;0),"",IF(NOT(AND(ISERROR(MATCH("A",'Saisie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résultats'!BD130:BH130))))</f>
      </c>
      <c r="G131" s="38">
        <f>IF(ISBLANK('Liste élèves'!B132),"",IF(OR(COUNTBLANK('Saisie résultats'!S130:W130)&gt;0,COUNTBLANK('Saisie résultats'!AI130:AK130)&gt;0,COUNTBLANK('Saisie résultats'!AN130:AT130)&gt;0),"",IF(NOT(AND(ISERROR(MATCH("A",'Saisie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résultats'!AN130:AT130))))</f>
      </c>
      <c r="H131" s="38">
        <f>IF(ISBLANK('Liste élèves'!B132),"",IF(OR(COUNTBLANK('Saisie résultats'!AE130:AH130)&gt;0,COUNTBLANK('Saisie résultats'!AL130:AM130)&gt;0,COUNTBLANK('Saisie résultats'!AV130:AX130)&gt;0),"",IF(NOT(AND(ISERROR(MATCH("A",'Saisie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résultats'!AV130:AX130))))</f>
      </c>
      <c r="I131" s="38">
        <f>IF(ISBLANK('Liste élèves'!B132),"",IF(OR(COUNTBLANK('Saisie résultats'!BO130:BS130)&gt;0,COUNTBLANK('Saisie résultats'!BV130:BX130)&gt;0),"",IF(NOT(AND(ISERROR(MATCH("A",'Saisie résultats'!BO130:BS130,0)),ISERROR(MATCH("A",'Saisie résultats'!BV130:BX130,0)))),"A",SUM('Saisie résultats'!BO130:BS130,'Saisie résultats'!BV130:BX130))))</f>
      </c>
      <c r="J131" s="38">
        <f>IF(ISBLANK('Liste élèves'!B132),"",IF(OR(COUNTBLANK('Saisie résultats'!BT130:BU130)&gt;0,COUNTBLANK('Saisie résultats'!BY130:CH130)&gt;0),"",IF(NOT(AND(ISERROR(MATCH("A",'Saisie résultats'!BT130:BU130,0)),ISERROR(MATCH("A",'Saisie résultats'!BY130:CH130,0)))),"A",SUM('Saisie résultats'!BT130:BU130,'Saisie résultats'!BY130:CH130))))</f>
      </c>
      <c r="K131" s="38">
        <f>IF(ISBLANK('Liste élèves'!B132),"",IF(COUNTBLANK('Saisie résultats'!CL130:CR130)&gt;0,"",IF(NOT(AND(ISERROR(MATCH("A",'Saisie résultats'!CL130:CR130,0)))),"A",SUM('Saisie résultats'!CL130:CR130))))</f>
      </c>
      <c r="L131" s="38">
        <f>IF(ISBLANK('Liste élèves'!B132),"",IF(OR(COUNTBLANK('Saisie résultats'!CI130:CK130)&gt;0,COUNTBLANK('Saisie résultats'!CS130:CV130)&gt;0),"",IF(NOT(AND(ISERROR(MATCH("A",'Saisie résultats'!CI130:CK130,0)),ISERROR(MATCH("A",'Saisie résultats'!CS130:CV130,0)))),"A",SUM('Saisie résultats'!CI130:CK130,'Saisie résultats'!CS130:CV130))))</f>
      </c>
      <c r="M131" s="38">
        <f>IF(ISBLANK('Liste élèves'!B132),"",IF(OR(COUNTBLANK('Saisie résultats'!BL130:BN130)&gt;0,COUNTBLANK('Saisie résultats'!CW130:CY130)&gt;0),"",IF(NOT(AND(ISERROR(MATCH("A",'Saisie résultats'!BL130:BN130,0)),ISERROR(MATCH("A",'Saisie résultats'!CW130:CY130,0)))),"A",SUM('Saisie résultats'!BL130:BN130,'Saisie résultats'!CW130:CY130))))</f>
      </c>
      <c r="N131" s="22" t="b">
        <f>AND(NOT(ISBLANK('Liste élèves'!B132)),COUNTA('Saisie résultats'!D130:CY130)&lt;&gt;100)</f>
        <v>0</v>
      </c>
      <c r="O131" s="22">
        <f>COUNTBLANK('Saisie résultats'!D130:CY130)</f>
        <v>100</v>
      </c>
      <c r="P131" s="22" t="b">
        <f t="shared" si="4"/>
        <v>1</v>
      </c>
      <c r="Q131" s="22">
        <f>IF(ISBLANK('Liste élèves'!B132),"",IF(OR(ISTEXT(D131),ISTEXT(E131),ISTEXT(F131),ISTEXT(G131),ISTEXT(H131)),"",SUM(D131:H131)))</f>
      </c>
      <c r="R131" s="22">
        <f>IF(ISBLANK('Liste élèves'!B132),"",IF(OR(ISTEXT(I131),ISTEXT(J131),ISTEXT(K131),ISTEXT(L131),ISTEXT(M131)),"",SUM(I131:M131)))</f>
      </c>
      <c r="AD131" s="39"/>
      <c r="AE131" s="39"/>
      <c r="AF131" s="40"/>
      <c r="AG131" s="40"/>
      <c r="AH131" s="40"/>
      <c r="AI131" s="40"/>
      <c r="AJ131" s="40"/>
      <c r="IS131" s="7"/>
    </row>
    <row r="132" spans="2:253" s="22" customFormat="1" ht="15" customHeight="1">
      <c r="B132" s="36">
        <v>123</v>
      </c>
      <c r="C132" s="37">
        <f>IF(ISBLANK('Liste élèves'!B133),"",('Liste élèves'!B133))</f>
      </c>
      <c r="D132" s="38">
        <f>IF(ISBLANK('Liste élèves'!B133),"",IF(OR(COUNTBLANK('Saisie résultats'!D131:I131)&gt;0,COUNTBLANK('Saisie résultats'!X131:AB131)&gt;0,COUNTBLANK('Saisie résultats'!AD131)&gt;0,COUNTBLANK('Saisie résultats'!BI131:BK131)&gt;0),"",IF(NOT(AND(ISERROR(MATCH("A",'Saisie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résultats'!BI131:BK131))))</f>
      </c>
      <c r="E132" s="38">
        <f>IF(ISBLANK('Liste élèves'!B133),"",IF(OR(COUNTBLANK('Saisie résultats'!M131:R131)&gt;0,COUNTBLANK('Saisie résultats'!AC131)&gt;0,COUNTBLANK('Saisie résultats'!BA131:BC131)&gt;0),"",IF(NOT(AND(ISERROR(MATCH("A",'Saisie résultats'!M131:R131,0)),ISERROR(MATCH("A",'Saisie résultats'!AC131:AC131,0)),ISERROR(MATCH("A",'Saisie résultats'!BA131:BC131,0)))),"A",SUM('Saisie résultats'!M131:R131,'Saisie résultats'!AC131,'Saisie résultats'!BA131:BC131))))</f>
      </c>
      <c r="F132" s="38">
        <f>IF(ISBLANK('Liste élèves'!B133),"",IF(OR(COUNTBLANK('Saisie résultats'!J131:L131)&gt;0,COUNTBLANK('Saisie résultats'!AY131:AZ131)&gt;0,COUNTBLANK('Saisie résultats'!BD131:BH131)&gt;0),"",IF(NOT(AND(ISERROR(MATCH("A",'Saisie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résultats'!BD131:BH131))))</f>
      </c>
      <c r="G132" s="38">
        <f>IF(ISBLANK('Liste élèves'!B133),"",IF(OR(COUNTBLANK('Saisie résultats'!S131:W131)&gt;0,COUNTBLANK('Saisie résultats'!AI131:AK131)&gt;0,COUNTBLANK('Saisie résultats'!AN131:AT131)&gt;0),"",IF(NOT(AND(ISERROR(MATCH("A",'Saisie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résultats'!AN131:AT131))))</f>
      </c>
      <c r="H132" s="38">
        <f>IF(ISBLANK('Liste élèves'!B133),"",IF(OR(COUNTBLANK('Saisie résultats'!AE131:AH131)&gt;0,COUNTBLANK('Saisie résultats'!AL131:AM131)&gt;0,COUNTBLANK('Saisie résultats'!AV131:AX131)&gt;0),"",IF(NOT(AND(ISERROR(MATCH("A",'Saisie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résultats'!AV131:AX131))))</f>
      </c>
      <c r="I132" s="38">
        <f>IF(ISBLANK('Liste élèves'!B133),"",IF(OR(COUNTBLANK('Saisie résultats'!BO131:BS131)&gt;0,COUNTBLANK('Saisie résultats'!BV131:BX131)&gt;0),"",IF(NOT(AND(ISERROR(MATCH("A",'Saisie résultats'!BO131:BS131,0)),ISERROR(MATCH("A",'Saisie résultats'!BV131:BX131,0)))),"A",SUM('Saisie résultats'!BO131:BS131,'Saisie résultats'!BV131:BX131))))</f>
      </c>
      <c r="J132" s="38">
        <f>IF(ISBLANK('Liste élèves'!B133),"",IF(OR(COUNTBLANK('Saisie résultats'!BT131:BU131)&gt;0,COUNTBLANK('Saisie résultats'!BY131:CH131)&gt;0),"",IF(NOT(AND(ISERROR(MATCH("A",'Saisie résultats'!BT131:BU131,0)),ISERROR(MATCH("A",'Saisie résultats'!BY131:CH131,0)))),"A",SUM('Saisie résultats'!BT131:BU131,'Saisie résultats'!BY131:CH131))))</f>
      </c>
      <c r="K132" s="38">
        <f>IF(ISBLANK('Liste élèves'!B133),"",IF(COUNTBLANK('Saisie résultats'!CL131:CR131)&gt;0,"",IF(NOT(AND(ISERROR(MATCH("A",'Saisie résultats'!CL131:CR131,0)))),"A",SUM('Saisie résultats'!CL131:CR131))))</f>
      </c>
      <c r="L132" s="38">
        <f>IF(ISBLANK('Liste élèves'!B133),"",IF(OR(COUNTBLANK('Saisie résultats'!CI131:CK131)&gt;0,COUNTBLANK('Saisie résultats'!CS131:CV131)&gt;0),"",IF(NOT(AND(ISERROR(MATCH("A",'Saisie résultats'!CI131:CK131,0)),ISERROR(MATCH("A",'Saisie résultats'!CS131:CV131,0)))),"A",SUM('Saisie résultats'!CI131:CK131,'Saisie résultats'!CS131:CV131))))</f>
      </c>
      <c r="M132" s="38">
        <f>IF(ISBLANK('Liste élèves'!B133),"",IF(OR(COUNTBLANK('Saisie résultats'!BL131:BN131)&gt;0,COUNTBLANK('Saisie résultats'!CW131:CY131)&gt;0),"",IF(NOT(AND(ISERROR(MATCH("A",'Saisie résultats'!BL131:BN131,0)),ISERROR(MATCH("A",'Saisie résultats'!CW131:CY131,0)))),"A",SUM('Saisie résultats'!BL131:BN131,'Saisie résultats'!CW131:CY131))))</f>
      </c>
      <c r="N132" s="22" t="b">
        <f>AND(NOT(ISBLANK('Liste élèves'!B133)),COUNTA('Saisie résultats'!D131:CY131)&lt;&gt;100)</f>
        <v>0</v>
      </c>
      <c r="O132" s="22">
        <f>COUNTBLANK('Saisie résultats'!D131:CY131)</f>
        <v>100</v>
      </c>
      <c r="P132" s="22" t="b">
        <f t="shared" si="4"/>
        <v>1</v>
      </c>
      <c r="Q132" s="22">
        <f>IF(ISBLANK('Liste élèves'!B133),"",IF(OR(ISTEXT(D132),ISTEXT(E132),ISTEXT(F132),ISTEXT(G132),ISTEXT(H132)),"",SUM(D132:H132)))</f>
      </c>
      <c r="R132" s="22">
        <f>IF(ISBLANK('Liste élèves'!B133),"",IF(OR(ISTEXT(I132),ISTEXT(J132),ISTEXT(K132),ISTEXT(L132),ISTEXT(M132)),"",SUM(I132:M132)))</f>
      </c>
      <c r="AD132" s="39"/>
      <c r="AE132" s="39"/>
      <c r="AF132" s="40"/>
      <c r="AG132" s="40"/>
      <c r="AH132" s="40"/>
      <c r="AI132" s="40"/>
      <c r="AJ132" s="40"/>
      <c r="IS132" s="7"/>
    </row>
    <row r="133" spans="2:253" s="22" customFormat="1" ht="15" customHeight="1">
      <c r="B133" s="36">
        <v>124</v>
      </c>
      <c r="C133" s="37">
        <f>IF(ISBLANK('Liste élèves'!B134),"",('Liste élèves'!B134))</f>
      </c>
      <c r="D133" s="38">
        <f>IF(ISBLANK('Liste élèves'!B134),"",IF(OR(COUNTBLANK('Saisie résultats'!D132:I132)&gt;0,COUNTBLANK('Saisie résultats'!X132:AB132)&gt;0,COUNTBLANK('Saisie résultats'!AD132)&gt;0,COUNTBLANK('Saisie résultats'!BI132:BK132)&gt;0),"",IF(NOT(AND(ISERROR(MATCH("A",'Saisie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résultats'!BI132:BK132))))</f>
      </c>
      <c r="E133" s="38">
        <f>IF(ISBLANK('Liste élèves'!B134),"",IF(OR(COUNTBLANK('Saisie résultats'!M132:R132)&gt;0,COUNTBLANK('Saisie résultats'!AC132)&gt;0,COUNTBLANK('Saisie résultats'!BA132:BC132)&gt;0),"",IF(NOT(AND(ISERROR(MATCH("A",'Saisie résultats'!M132:R132,0)),ISERROR(MATCH("A",'Saisie résultats'!AC132:AC132,0)),ISERROR(MATCH("A",'Saisie résultats'!BA132:BC132,0)))),"A",SUM('Saisie résultats'!M132:R132,'Saisie résultats'!AC132,'Saisie résultats'!BA132:BC132))))</f>
      </c>
      <c r="F133" s="38">
        <f>IF(ISBLANK('Liste élèves'!B134),"",IF(OR(COUNTBLANK('Saisie résultats'!J132:L132)&gt;0,COUNTBLANK('Saisie résultats'!AY132:AZ132)&gt;0,COUNTBLANK('Saisie résultats'!BD132:BH132)&gt;0),"",IF(NOT(AND(ISERROR(MATCH("A",'Saisie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résultats'!BD132:BH132))))</f>
      </c>
      <c r="G133" s="38">
        <f>IF(ISBLANK('Liste élèves'!B134),"",IF(OR(COUNTBLANK('Saisie résultats'!S132:W132)&gt;0,COUNTBLANK('Saisie résultats'!AI132:AK132)&gt;0,COUNTBLANK('Saisie résultats'!AN132:AT132)&gt;0),"",IF(NOT(AND(ISERROR(MATCH("A",'Saisie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résultats'!AN132:AT132))))</f>
      </c>
      <c r="H133" s="38">
        <f>IF(ISBLANK('Liste élèves'!B134),"",IF(OR(COUNTBLANK('Saisie résultats'!AE132:AH132)&gt;0,COUNTBLANK('Saisie résultats'!AL132:AM132)&gt;0,COUNTBLANK('Saisie résultats'!AV132:AX132)&gt;0),"",IF(NOT(AND(ISERROR(MATCH("A",'Saisie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résultats'!AV132:AX132))))</f>
      </c>
      <c r="I133" s="38">
        <f>IF(ISBLANK('Liste élèves'!B134),"",IF(OR(COUNTBLANK('Saisie résultats'!BO132:BS132)&gt;0,COUNTBLANK('Saisie résultats'!BV132:BX132)&gt;0),"",IF(NOT(AND(ISERROR(MATCH("A",'Saisie résultats'!BO132:BS132,0)),ISERROR(MATCH("A",'Saisie résultats'!BV132:BX132,0)))),"A",SUM('Saisie résultats'!BO132:BS132,'Saisie résultats'!BV132:BX132))))</f>
      </c>
      <c r="J133" s="38">
        <f>IF(ISBLANK('Liste élèves'!B134),"",IF(OR(COUNTBLANK('Saisie résultats'!BT132:BU132)&gt;0,COUNTBLANK('Saisie résultats'!BY132:CH132)&gt;0),"",IF(NOT(AND(ISERROR(MATCH("A",'Saisie résultats'!BT132:BU132,0)),ISERROR(MATCH("A",'Saisie résultats'!BY132:CH132,0)))),"A",SUM('Saisie résultats'!BT132:BU132,'Saisie résultats'!BY132:CH132))))</f>
      </c>
      <c r="K133" s="38">
        <f>IF(ISBLANK('Liste élèves'!B134),"",IF(COUNTBLANK('Saisie résultats'!CL132:CR132)&gt;0,"",IF(NOT(AND(ISERROR(MATCH("A",'Saisie résultats'!CL132:CR132,0)))),"A",SUM('Saisie résultats'!CL132:CR132))))</f>
      </c>
      <c r="L133" s="38">
        <f>IF(ISBLANK('Liste élèves'!B134),"",IF(OR(COUNTBLANK('Saisie résultats'!CI132:CK132)&gt;0,COUNTBLANK('Saisie résultats'!CS132:CV132)&gt;0),"",IF(NOT(AND(ISERROR(MATCH("A",'Saisie résultats'!CI132:CK132,0)),ISERROR(MATCH("A",'Saisie résultats'!CS132:CV132,0)))),"A",SUM('Saisie résultats'!CI132:CK132,'Saisie résultats'!CS132:CV132))))</f>
      </c>
      <c r="M133" s="38">
        <f>IF(ISBLANK('Liste élèves'!B134),"",IF(OR(COUNTBLANK('Saisie résultats'!BL132:BN132)&gt;0,COUNTBLANK('Saisie résultats'!CW132:CY132)&gt;0),"",IF(NOT(AND(ISERROR(MATCH("A",'Saisie résultats'!BL132:BN132,0)),ISERROR(MATCH("A",'Saisie résultats'!CW132:CY132,0)))),"A",SUM('Saisie résultats'!BL132:BN132,'Saisie résultats'!CW132:CY132))))</f>
      </c>
      <c r="N133" s="22" t="b">
        <f>AND(NOT(ISBLANK('Liste élèves'!B134)),COUNTA('Saisie résultats'!D132:CY132)&lt;&gt;100)</f>
        <v>0</v>
      </c>
      <c r="O133" s="22">
        <f>COUNTBLANK('Saisie résultats'!D132:CY132)</f>
        <v>100</v>
      </c>
      <c r="P133" s="22" t="b">
        <f t="shared" si="4"/>
        <v>1</v>
      </c>
      <c r="Q133" s="22">
        <f>IF(ISBLANK('Liste élèves'!B134),"",IF(OR(ISTEXT(D133),ISTEXT(E133),ISTEXT(F133),ISTEXT(G133),ISTEXT(H133)),"",SUM(D133:H133)))</f>
      </c>
      <c r="R133" s="22">
        <f>IF(ISBLANK('Liste élèves'!B134),"",IF(OR(ISTEXT(I133),ISTEXT(J133),ISTEXT(K133),ISTEXT(L133),ISTEXT(M133)),"",SUM(I133:M133)))</f>
      </c>
      <c r="AD133" s="39"/>
      <c r="AE133" s="39"/>
      <c r="AF133" s="40"/>
      <c r="AG133" s="40"/>
      <c r="AH133" s="40"/>
      <c r="AI133" s="40"/>
      <c r="AJ133" s="40"/>
      <c r="IS133" s="7"/>
    </row>
    <row r="134" spans="2:253" s="22" customFormat="1" ht="15" customHeight="1">
      <c r="B134" s="36">
        <v>125</v>
      </c>
      <c r="C134" s="37">
        <f>IF(ISBLANK('Liste élèves'!B135),"",('Liste élèves'!B135))</f>
      </c>
      <c r="D134" s="38">
        <f>IF(ISBLANK('Liste élèves'!B135),"",IF(OR(COUNTBLANK('Saisie résultats'!D133:I133)&gt;0,COUNTBLANK('Saisie résultats'!X133:AB133)&gt;0,COUNTBLANK('Saisie résultats'!AD133)&gt;0,COUNTBLANK('Saisie résultats'!BI133:BK133)&gt;0),"",IF(NOT(AND(ISERROR(MATCH("A",'Saisie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résultats'!BI133:BK133))))</f>
      </c>
      <c r="E134" s="38">
        <f>IF(ISBLANK('Liste élèves'!B135),"",IF(OR(COUNTBLANK('Saisie résultats'!M133:R133)&gt;0,COUNTBLANK('Saisie résultats'!AC133)&gt;0,COUNTBLANK('Saisie résultats'!BA133:BC133)&gt;0),"",IF(NOT(AND(ISERROR(MATCH("A",'Saisie résultats'!M133:R133,0)),ISERROR(MATCH("A",'Saisie résultats'!AC133:AC133,0)),ISERROR(MATCH("A",'Saisie résultats'!BA133:BC133,0)))),"A",SUM('Saisie résultats'!M133:R133,'Saisie résultats'!AC133,'Saisie résultats'!BA133:BC133))))</f>
      </c>
      <c r="F134" s="38">
        <f>IF(ISBLANK('Liste élèves'!B135),"",IF(OR(COUNTBLANK('Saisie résultats'!J133:L133)&gt;0,COUNTBLANK('Saisie résultats'!AY133:AZ133)&gt;0,COUNTBLANK('Saisie résultats'!BD133:BH133)&gt;0),"",IF(NOT(AND(ISERROR(MATCH("A",'Saisie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résultats'!BD133:BH133))))</f>
      </c>
      <c r="G134" s="38">
        <f>IF(ISBLANK('Liste élèves'!B135),"",IF(OR(COUNTBLANK('Saisie résultats'!S133:W133)&gt;0,COUNTBLANK('Saisie résultats'!AI133:AK133)&gt;0,COUNTBLANK('Saisie résultats'!AN133:AT133)&gt;0),"",IF(NOT(AND(ISERROR(MATCH("A",'Saisie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résultats'!AN133:AT133))))</f>
      </c>
      <c r="H134" s="38">
        <f>IF(ISBLANK('Liste élèves'!B135),"",IF(OR(COUNTBLANK('Saisie résultats'!AE133:AH133)&gt;0,COUNTBLANK('Saisie résultats'!AL133:AM133)&gt;0,COUNTBLANK('Saisie résultats'!AV133:AX133)&gt;0),"",IF(NOT(AND(ISERROR(MATCH("A",'Saisie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résultats'!AV133:AX133))))</f>
      </c>
      <c r="I134" s="38">
        <f>IF(ISBLANK('Liste élèves'!B135),"",IF(OR(COUNTBLANK('Saisie résultats'!BO133:BS133)&gt;0,COUNTBLANK('Saisie résultats'!BV133:BX133)&gt;0),"",IF(NOT(AND(ISERROR(MATCH("A",'Saisie résultats'!BO133:BS133,0)),ISERROR(MATCH("A",'Saisie résultats'!BV133:BX133,0)))),"A",SUM('Saisie résultats'!BO133:BS133,'Saisie résultats'!BV133:BX133))))</f>
      </c>
      <c r="J134" s="38">
        <f>IF(ISBLANK('Liste élèves'!B135),"",IF(OR(COUNTBLANK('Saisie résultats'!BT133:BU133)&gt;0,COUNTBLANK('Saisie résultats'!BY133:CH133)&gt;0),"",IF(NOT(AND(ISERROR(MATCH("A",'Saisie résultats'!BT133:BU133,0)),ISERROR(MATCH("A",'Saisie résultats'!BY133:CH133,0)))),"A",SUM('Saisie résultats'!BT133:BU133,'Saisie résultats'!BY133:CH133))))</f>
      </c>
      <c r="K134" s="38">
        <f>IF(ISBLANK('Liste élèves'!B135),"",IF(COUNTBLANK('Saisie résultats'!CL133:CR133)&gt;0,"",IF(NOT(AND(ISERROR(MATCH("A",'Saisie résultats'!CL133:CR133,0)))),"A",SUM('Saisie résultats'!CL133:CR133))))</f>
      </c>
      <c r="L134" s="38">
        <f>IF(ISBLANK('Liste élèves'!B135),"",IF(OR(COUNTBLANK('Saisie résultats'!CI133:CK133)&gt;0,COUNTBLANK('Saisie résultats'!CS133:CV133)&gt;0),"",IF(NOT(AND(ISERROR(MATCH("A",'Saisie résultats'!CI133:CK133,0)),ISERROR(MATCH("A",'Saisie résultats'!CS133:CV133,0)))),"A",SUM('Saisie résultats'!CI133:CK133,'Saisie résultats'!CS133:CV133))))</f>
      </c>
      <c r="M134" s="38">
        <f>IF(ISBLANK('Liste élèves'!B135),"",IF(OR(COUNTBLANK('Saisie résultats'!BL133:BN133)&gt;0,COUNTBLANK('Saisie résultats'!CW133:CY133)&gt;0),"",IF(NOT(AND(ISERROR(MATCH("A",'Saisie résultats'!BL133:BN133,0)),ISERROR(MATCH("A",'Saisie résultats'!CW133:CY133,0)))),"A",SUM('Saisie résultats'!BL133:BN133,'Saisie résultats'!CW133:CY133))))</f>
      </c>
      <c r="N134" s="22" t="b">
        <f>AND(NOT(ISBLANK('Liste élèves'!B135)),COUNTA('Saisie résultats'!D133:CY133)&lt;&gt;100)</f>
        <v>0</v>
      </c>
      <c r="O134" s="22">
        <f>COUNTBLANK('Saisie résultats'!D133:CY133)</f>
        <v>100</v>
      </c>
      <c r="P134" s="22" t="b">
        <f t="shared" si="4"/>
        <v>1</v>
      </c>
      <c r="Q134" s="22">
        <f>IF(ISBLANK('Liste élèves'!B135),"",IF(OR(ISTEXT(D134),ISTEXT(E134),ISTEXT(F134),ISTEXT(G134),ISTEXT(H134)),"",SUM(D134:H134)))</f>
      </c>
      <c r="R134" s="22">
        <f>IF(ISBLANK('Liste élèves'!B135),"",IF(OR(ISTEXT(I134),ISTEXT(J134),ISTEXT(K134),ISTEXT(L134),ISTEXT(M134)),"",SUM(I134:M134)))</f>
      </c>
      <c r="AD134" s="39"/>
      <c r="AE134" s="39"/>
      <c r="AF134" s="40"/>
      <c r="AG134" s="40"/>
      <c r="AH134" s="40"/>
      <c r="AI134" s="40"/>
      <c r="AJ134" s="40"/>
      <c r="IS134" s="7"/>
    </row>
    <row r="135" spans="2:253" s="22" customFormat="1" ht="15" customHeight="1">
      <c r="B135" s="36">
        <v>126</v>
      </c>
      <c r="C135" s="37">
        <f>IF(ISBLANK('Liste élèves'!B136),"",('Liste élèves'!B136))</f>
      </c>
      <c r="D135" s="38">
        <f>IF(ISBLANK('Liste élèves'!B136),"",IF(OR(COUNTBLANK('Saisie résultats'!D134:I134)&gt;0,COUNTBLANK('Saisie résultats'!X134:AB134)&gt;0,COUNTBLANK('Saisie résultats'!AD134)&gt;0,COUNTBLANK('Saisie résultats'!BI134:BK134)&gt;0),"",IF(NOT(AND(ISERROR(MATCH("A",'Saisie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résultats'!BI134:BK134))))</f>
      </c>
      <c r="E135" s="38">
        <f>IF(ISBLANK('Liste élèves'!B136),"",IF(OR(COUNTBLANK('Saisie résultats'!M134:R134)&gt;0,COUNTBLANK('Saisie résultats'!AC134)&gt;0,COUNTBLANK('Saisie résultats'!BA134:BC134)&gt;0),"",IF(NOT(AND(ISERROR(MATCH("A",'Saisie résultats'!M134:R134,0)),ISERROR(MATCH("A",'Saisie résultats'!AC134:AC134,0)),ISERROR(MATCH("A",'Saisie résultats'!BA134:BC134,0)))),"A",SUM('Saisie résultats'!M134:R134,'Saisie résultats'!AC134,'Saisie résultats'!BA134:BC134))))</f>
      </c>
      <c r="F135" s="38">
        <f>IF(ISBLANK('Liste élèves'!B136),"",IF(OR(COUNTBLANK('Saisie résultats'!J134:L134)&gt;0,COUNTBLANK('Saisie résultats'!AY134:AZ134)&gt;0,COUNTBLANK('Saisie résultats'!BD134:BH134)&gt;0),"",IF(NOT(AND(ISERROR(MATCH("A",'Saisie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résultats'!BD134:BH134))))</f>
      </c>
      <c r="G135" s="38">
        <f>IF(ISBLANK('Liste élèves'!B136),"",IF(OR(COUNTBLANK('Saisie résultats'!S134:W134)&gt;0,COUNTBLANK('Saisie résultats'!AI134:AK134)&gt;0,COUNTBLANK('Saisie résultats'!AN134:AT134)&gt;0),"",IF(NOT(AND(ISERROR(MATCH("A",'Saisie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résultats'!AN134:AT134))))</f>
      </c>
      <c r="H135" s="38">
        <f>IF(ISBLANK('Liste élèves'!B136),"",IF(OR(COUNTBLANK('Saisie résultats'!AE134:AH134)&gt;0,COUNTBLANK('Saisie résultats'!AL134:AM134)&gt;0,COUNTBLANK('Saisie résultats'!AV134:AX134)&gt;0),"",IF(NOT(AND(ISERROR(MATCH("A",'Saisie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résultats'!AV134:AX134))))</f>
      </c>
      <c r="I135" s="38">
        <f>IF(ISBLANK('Liste élèves'!B136),"",IF(OR(COUNTBLANK('Saisie résultats'!BO134:BS134)&gt;0,COUNTBLANK('Saisie résultats'!BV134:BX134)&gt;0),"",IF(NOT(AND(ISERROR(MATCH("A",'Saisie résultats'!BO134:BS134,0)),ISERROR(MATCH("A",'Saisie résultats'!BV134:BX134,0)))),"A",SUM('Saisie résultats'!BO134:BS134,'Saisie résultats'!BV134:BX134))))</f>
      </c>
      <c r="J135" s="38">
        <f>IF(ISBLANK('Liste élèves'!B136),"",IF(OR(COUNTBLANK('Saisie résultats'!BT134:BU134)&gt;0,COUNTBLANK('Saisie résultats'!BY134:CH134)&gt;0),"",IF(NOT(AND(ISERROR(MATCH("A",'Saisie résultats'!BT134:BU134,0)),ISERROR(MATCH("A",'Saisie résultats'!BY134:CH134,0)))),"A",SUM('Saisie résultats'!BT134:BU134,'Saisie résultats'!BY134:CH134))))</f>
      </c>
      <c r="K135" s="38">
        <f>IF(ISBLANK('Liste élèves'!B136),"",IF(COUNTBLANK('Saisie résultats'!CL134:CR134)&gt;0,"",IF(NOT(AND(ISERROR(MATCH("A",'Saisie résultats'!CL134:CR134,0)))),"A",SUM('Saisie résultats'!CL134:CR134))))</f>
      </c>
      <c r="L135" s="38">
        <f>IF(ISBLANK('Liste élèves'!B136),"",IF(OR(COUNTBLANK('Saisie résultats'!CI134:CK134)&gt;0,COUNTBLANK('Saisie résultats'!CS134:CV134)&gt;0),"",IF(NOT(AND(ISERROR(MATCH("A",'Saisie résultats'!CI134:CK134,0)),ISERROR(MATCH("A",'Saisie résultats'!CS134:CV134,0)))),"A",SUM('Saisie résultats'!CI134:CK134,'Saisie résultats'!CS134:CV134))))</f>
      </c>
      <c r="M135" s="38">
        <f>IF(ISBLANK('Liste élèves'!B136),"",IF(OR(COUNTBLANK('Saisie résultats'!BL134:BN134)&gt;0,COUNTBLANK('Saisie résultats'!CW134:CY134)&gt;0),"",IF(NOT(AND(ISERROR(MATCH("A",'Saisie résultats'!BL134:BN134,0)),ISERROR(MATCH("A",'Saisie résultats'!CW134:CY134,0)))),"A",SUM('Saisie résultats'!BL134:BN134,'Saisie résultats'!CW134:CY134))))</f>
      </c>
      <c r="N135" s="22" t="b">
        <f>AND(NOT(ISBLANK('Liste élèves'!B136)),COUNTA('Saisie résultats'!D134:CY134)&lt;&gt;100)</f>
        <v>0</v>
      </c>
      <c r="O135" s="22">
        <f>COUNTBLANK('Saisie résultats'!D134:CY134)</f>
        <v>100</v>
      </c>
      <c r="P135" s="22" t="b">
        <f t="shared" si="4"/>
        <v>1</v>
      </c>
      <c r="Q135" s="22">
        <f>IF(ISBLANK('Liste élèves'!B136),"",IF(OR(ISTEXT(D135),ISTEXT(E135),ISTEXT(F135),ISTEXT(G135),ISTEXT(H135)),"",SUM(D135:H135)))</f>
      </c>
      <c r="R135" s="22">
        <f>IF(ISBLANK('Liste élèves'!B136),"",IF(OR(ISTEXT(I135),ISTEXT(J135),ISTEXT(K135),ISTEXT(L135),ISTEXT(M135)),"",SUM(I135:M135)))</f>
      </c>
      <c r="AD135" s="39"/>
      <c r="AE135" s="39"/>
      <c r="AF135" s="40"/>
      <c r="AG135" s="40"/>
      <c r="AH135" s="40"/>
      <c r="AI135" s="40"/>
      <c r="AJ135" s="40"/>
      <c r="IS135" s="7"/>
    </row>
    <row r="136" spans="2:253" s="22" customFormat="1" ht="15" customHeight="1">
      <c r="B136" s="36">
        <v>127</v>
      </c>
      <c r="C136" s="37">
        <f>IF(ISBLANK('Liste élèves'!B137),"",('Liste élèves'!B137))</f>
      </c>
      <c r="D136" s="38">
        <f>IF(ISBLANK('Liste élèves'!B137),"",IF(OR(COUNTBLANK('Saisie résultats'!D135:I135)&gt;0,COUNTBLANK('Saisie résultats'!X135:AB135)&gt;0,COUNTBLANK('Saisie résultats'!AD135)&gt;0,COUNTBLANK('Saisie résultats'!BI135:BK135)&gt;0),"",IF(NOT(AND(ISERROR(MATCH("A",'Saisie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résultats'!BI135:BK135))))</f>
      </c>
      <c r="E136" s="38">
        <f>IF(ISBLANK('Liste élèves'!B137),"",IF(OR(COUNTBLANK('Saisie résultats'!M135:R135)&gt;0,COUNTBLANK('Saisie résultats'!AC135)&gt;0,COUNTBLANK('Saisie résultats'!BA135:BC135)&gt;0),"",IF(NOT(AND(ISERROR(MATCH("A",'Saisie résultats'!M135:R135,0)),ISERROR(MATCH("A",'Saisie résultats'!AC135:AC135,0)),ISERROR(MATCH("A",'Saisie résultats'!BA135:BC135,0)))),"A",SUM('Saisie résultats'!M135:R135,'Saisie résultats'!AC135,'Saisie résultats'!BA135:BC135))))</f>
      </c>
      <c r="F136" s="38">
        <f>IF(ISBLANK('Liste élèves'!B137),"",IF(OR(COUNTBLANK('Saisie résultats'!J135:L135)&gt;0,COUNTBLANK('Saisie résultats'!AY135:AZ135)&gt;0,COUNTBLANK('Saisie résultats'!BD135:BH135)&gt;0),"",IF(NOT(AND(ISERROR(MATCH("A",'Saisie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résultats'!BD135:BH135))))</f>
      </c>
      <c r="G136" s="38">
        <f>IF(ISBLANK('Liste élèves'!B137),"",IF(OR(COUNTBLANK('Saisie résultats'!S135:W135)&gt;0,COUNTBLANK('Saisie résultats'!AI135:AK135)&gt;0,COUNTBLANK('Saisie résultats'!AN135:AT135)&gt;0),"",IF(NOT(AND(ISERROR(MATCH("A",'Saisie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résultats'!AN135:AT135))))</f>
      </c>
      <c r="H136" s="38">
        <f>IF(ISBLANK('Liste élèves'!B137),"",IF(OR(COUNTBLANK('Saisie résultats'!AE135:AH135)&gt;0,COUNTBLANK('Saisie résultats'!AL135:AM135)&gt;0,COUNTBLANK('Saisie résultats'!AV135:AX135)&gt;0),"",IF(NOT(AND(ISERROR(MATCH("A",'Saisie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résultats'!AV135:AX135))))</f>
      </c>
      <c r="I136" s="38">
        <f>IF(ISBLANK('Liste élèves'!B137),"",IF(OR(COUNTBLANK('Saisie résultats'!BO135:BS135)&gt;0,COUNTBLANK('Saisie résultats'!BV135:BX135)&gt;0),"",IF(NOT(AND(ISERROR(MATCH("A",'Saisie résultats'!BO135:BS135,0)),ISERROR(MATCH("A",'Saisie résultats'!BV135:BX135,0)))),"A",SUM('Saisie résultats'!BO135:BS135,'Saisie résultats'!BV135:BX135))))</f>
      </c>
      <c r="J136" s="38">
        <f>IF(ISBLANK('Liste élèves'!B137),"",IF(OR(COUNTBLANK('Saisie résultats'!BT135:BU135)&gt;0,COUNTBLANK('Saisie résultats'!BY135:CH135)&gt;0),"",IF(NOT(AND(ISERROR(MATCH("A",'Saisie résultats'!BT135:BU135,0)),ISERROR(MATCH("A",'Saisie résultats'!BY135:CH135,0)))),"A",SUM('Saisie résultats'!BT135:BU135,'Saisie résultats'!BY135:CH135))))</f>
      </c>
      <c r="K136" s="38">
        <f>IF(ISBLANK('Liste élèves'!B137),"",IF(COUNTBLANK('Saisie résultats'!CL135:CR135)&gt;0,"",IF(NOT(AND(ISERROR(MATCH("A",'Saisie résultats'!CL135:CR135,0)))),"A",SUM('Saisie résultats'!CL135:CR135))))</f>
      </c>
      <c r="L136" s="38">
        <f>IF(ISBLANK('Liste élèves'!B137),"",IF(OR(COUNTBLANK('Saisie résultats'!CI135:CK135)&gt;0,COUNTBLANK('Saisie résultats'!CS135:CV135)&gt;0),"",IF(NOT(AND(ISERROR(MATCH("A",'Saisie résultats'!CI135:CK135,0)),ISERROR(MATCH("A",'Saisie résultats'!CS135:CV135,0)))),"A",SUM('Saisie résultats'!CI135:CK135,'Saisie résultats'!CS135:CV135))))</f>
      </c>
      <c r="M136" s="38">
        <f>IF(ISBLANK('Liste élèves'!B137),"",IF(OR(COUNTBLANK('Saisie résultats'!BL135:BN135)&gt;0,COUNTBLANK('Saisie résultats'!CW135:CY135)&gt;0),"",IF(NOT(AND(ISERROR(MATCH("A",'Saisie résultats'!BL135:BN135,0)),ISERROR(MATCH("A",'Saisie résultats'!CW135:CY135,0)))),"A",SUM('Saisie résultats'!BL135:BN135,'Saisie résultats'!CW135:CY135))))</f>
      </c>
      <c r="N136" s="22" t="b">
        <f>AND(NOT(ISBLANK('Liste élèves'!B137)),COUNTA('Saisie résultats'!D135:CY135)&lt;&gt;100)</f>
        <v>0</v>
      </c>
      <c r="O136" s="22">
        <f>COUNTBLANK('Saisie résultats'!D135:CY135)</f>
        <v>100</v>
      </c>
      <c r="P136" s="22" t="b">
        <f t="shared" si="4"/>
        <v>1</v>
      </c>
      <c r="Q136" s="22">
        <f>IF(ISBLANK('Liste élèves'!B137),"",IF(OR(ISTEXT(D136),ISTEXT(E136),ISTEXT(F136),ISTEXT(G136),ISTEXT(H136)),"",SUM(D136:H136)))</f>
      </c>
      <c r="R136" s="22">
        <f>IF(ISBLANK('Liste élèves'!B137),"",IF(OR(ISTEXT(I136),ISTEXT(J136),ISTEXT(K136),ISTEXT(L136),ISTEXT(M136)),"",SUM(I136:M136)))</f>
      </c>
      <c r="AD136" s="39"/>
      <c r="AE136" s="39"/>
      <c r="AF136" s="40"/>
      <c r="AG136" s="40"/>
      <c r="AH136" s="40"/>
      <c r="AI136" s="40"/>
      <c r="AJ136" s="40"/>
      <c r="IS136" s="7"/>
    </row>
    <row r="137" spans="2:253" s="22" customFormat="1" ht="15" customHeight="1">
      <c r="B137" s="36">
        <v>128</v>
      </c>
      <c r="C137" s="37">
        <f>IF(ISBLANK('Liste élèves'!B138),"",('Liste élèves'!B138))</f>
      </c>
      <c r="D137" s="38">
        <f>IF(ISBLANK('Liste élèves'!B138),"",IF(OR(COUNTBLANK('Saisie résultats'!D136:I136)&gt;0,COUNTBLANK('Saisie résultats'!X136:AB136)&gt;0,COUNTBLANK('Saisie résultats'!AD136)&gt;0,COUNTBLANK('Saisie résultats'!BI136:BK136)&gt;0),"",IF(NOT(AND(ISERROR(MATCH("A",'Saisie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résultats'!BI136:BK136))))</f>
      </c>
      <c r="E137" s="38">
        <f>IF(ISBLANK('Liste élèves'!B138),"",IF(OR(COUNTBLANK('Saisie résultats'!M136:R136)&gt;0,COUNTBLANK('Saisie résultats'!AC136)&gt;0,COUNTBLANK('Saisie résultats'!BA136:BC136)&gt;0),"",IF(NOT(AND(ISERROR(MATCH("A",'Saisie résultats'!M136:R136,0)),ISERROR(MATCH("A",'Saisie résultats'!AC136:AC136,0)),ISERROR(MATCH("A",'Saisie résultats'!BA136:BC136,0)))),"A",SUM('Saisie résultats'!M136:R136,'Saisie résultats'!AC136,'Saisie résultats'!BA136:BC136))))</f>
      </c>
      <c r="F137" s="38">
        <f>IF(ISBLANK('Liste élèves'!B138),"",IF(OR(COUNTBLANK('Saisie résultats'!J136:L136)&gt;0,COUNTBLANK('Saisie résultats'!AY136:AZ136)&gt;0,COUNTBLANK('Saisie résultats'!BD136:BH136)&gt;0),"",IF(NOT(AND(ISERROR(MATCH("A",'Saisie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résultats'!BD136:BH136))))</f>
      </c>
      <c r="G137" s="38">
        <f>IF(ISBLANK('Liste élèves'!B138),"",IF(OR(COUNTBLANK('Saisie résultats'!S136:W136)&gt;0,COUNTBLANK('Saisie résultats'!AI136:AK136)&gt;0,COUNTBLANK('Saisie résultats'!AN136:AT136)&gt;0),"",IF(NOT(AND(ISERROR(MATCH("A",'Saisie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résultats'!AN136:AT136))))</f>
      </c>
      <c r="H137" s="38">
        <f>IF(ISBLANK('Liste élèves'!B138),"",IF(OR(COUNTBLANK('Saisie résultats'!AE136:AH136)&gt;0,COUNTBLANK('Saisie résultats'!AL136:AM136)&gt;0,COUNTBLANK('Saisie résultats'!AV136:AX136)&gt;0),"",IF(NOT(AND(ISERROR(MATCH("A",'Saisie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résultats'!AV136:AX136))))</f>
      </c>
      <c r="I137" s="38">
        <f>IF(ISBLANK('Liste élèves'!B138),"",IF(OR(COUNTBLANK('Saisie résultats'!BO136:BS136)&gt;0,COUNTBLANK('Saisie résultats'!BV136:BX136)&gt;0),"",IF(NOT(AND(ISERROR(MATCH("A",'Saisie résultats'!BO136:BS136,0)),ISERROR(MATCH("A",'Saisie résultats'!BV136:BX136,0)))),"A",SUM('Saisie résultats'!BO136:BS136,'Saisie résultats'!BV136:BX136))))</f>
      </c>
      <c r="J137" s="38">
        <f>IF(ISBLANK('Liste élèves'!B138),"",IF(OR(COUNTBLANK('Saisie résultats'!BT136:BU136)&gt;0,COUNTBLANK('Saisie résultats'!BY136:CH136)&gt;0),"",IF(NOT(AND(ISERROR(MATCH("A",'Saisie résultats'!BT136:BU136,0)),ISERROR(MATCH("A",'Saisie résultats'!BY136:CH136,0)))),"A",SUM('Saisie résultats'!BT136:BU136,'Saisie résultats'!BY136:CH136))))</f>
      </c>
      <c r="K137" s="38">
        <f>IF(ISBLANK('Liste élèves'!B138),"",IF(COUNTBLANK('Saisie résultats'!CL136:CR136)&gt;0,"",IF(NOT(AND(ISERROR(MATCH("A",'Saisie résultats'!CL136:CR136,0)))),"A",SUM('Saisie résultats'!CL136:CR136))))</f>
      </c>
      <c r="L137" s="38">
        <f>IF(ISBLANK('Liste élèves'!B138),"",IF(OR(COUNTBLANK('Saisie résultats'!CI136:CK136)&gt;0,COUNTBLANK('Saisie résultats'!CS136:CV136)&gt;0),"",IF(NOT(AND(ISERROR(MATCH("A",'Saisie résultats'!CI136:CK136,0)),ISERROR(MATCH("A",'Saisie résultats'!CS136:CV136,0)))),"A",SUM('Saisie résultats'!CI136:CK136,'Saisie résultats'!CS136:CV136))))</f>
      </c>
      <c r="M137" s="38">
        <f>IF(ISBLANK('Liste élèves'!B138),"",IF(OR(COUNTBLANK('Saisie résultats'!BL136:BN136)&gt;0,COUNTBLANK('Saisie résultats'!CW136:CY136)&gt;0),"",IF(NOT(AND(ISERROR(MATCH("A",'Saisie résultats'!BL136:BN136,0)),ISERROR(MATCH("A",'Saisie résultats'!CW136:CY136,0)))),"A",SUM('Saisie résultats'!BL136:BN136,'Saisie résultats'!CW136:CY136))))</f>
      </c>
      <c r="N137" s="22" t="b">
        <f>AND(NOT(ISBLANK('Liste élèves'!B138)),COUNTA('Saisie résultats'!D136:CY136)&lt;&gt;100)</f>
        <v>0</v>
      </c>
      <c r="O137" s="22">
        <f>COUNTBLANK('Saisie résultats'!D136:CY136)</f>
        <v>100</v>
      </c>
      <c r="P137" s="22" t="b">
        <f t="shared" si="4"/>
        <v>1</v>
      </c>
      <c r="Q137" s="22">
        <f>IF(ISBLANK('Liste élèves'!B138),"",IF(OR(ISTEXT(D137),ISTEXT(E137),ISTEXT(F137),ISTEXT(G137),ISTEXT(H137)),"",SUM(D137:H137)))</f>
      </c>
      <c r="R137" s="22">
        <f>IF(ISBLANK('Liste élèves'!B138),"",IF(OR(ISTEXT(I137),ISTEXT(J137),ISTEXT(K137),ISTEXT(L137),ISTEXT(M137)),"",SUM(I137:M137)))</f>
      </c>
      <c r="AD137" s="39"/>
      <c r="AE137" s="39"/>
      <c r="AF137" s="40"/>
      <c r="AG137" s="40"/>
      <c r="AH137" s="40"/>
      <c r="AI137" s="40"/>
      <c r="AJ137" s="40"/>
      <c r="IS137" s="7"/>
    </row>
    <row r="138" spans="2:253" s="22" customFormat="1" ht="15" customHeight="1">
      <c r="B138" s="36">
        <v>129</v>
      </c>
      <c r="C138" s="37">
        <f>IF(ISBLANK('Liste élèves'!B139),"",('Liste élèves'!B139))</f>
      </c>
      <c r="D138" s="38">
        <f>IF(ISBLANK('Liste élèves'!B139),"",IF(OR(COUNTBLANK('Saisie résultats'!D137:I137)&gt;0,COUNTBLANK('Saisie résultats'!X137:AB137)&gt;0,COUNTBLANK('Saisie résultats'!AD137)&gt;0,COUNTBLANK('Saisie résultats'!BI137:BK137)&gt;0),"",IF(NOT(AND(ISERROR(MATCH("A",'Saisie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résultats'!BI137:BK137))))</f>
      </c>
      <c r="E138" s="38">
        <f>IF(ISBLANK('Liste élèves'!B139),"",IF(OR(COUNTBLANK('Saisie résultats'!M137:R137)&gt;0,COUNTBLANK('Saisie résultats'!AC137)&gt;0,COUNTBLANK('Saisie résultats'!BA137:BC137)&gt;0),"",IF(NOT(AND(ISERROR(MATCH("A",'Saisie résultats'!M137:R137,0)),ISERROR(MATCH("A",'Saisie résultats'!AC137:AC137,0)),ISERROR(MATCH("A",'Saisie résultats'!BA137:BC137,0)))),"A",SUM('Saisie résultats'!M137:R137,'Saisie résultats'!AC137,'Saisie résultats'!BA137:BC137))))</f>
      </c>
      <c r="F138" s="38">
        <f>IF(ISBLANK('Liste élèves'!B139),"",IF(OR(COUNTBLANK('Saisie résultats'!J137:L137)&gt;0,COUNTBLANK('Saisie résultats'!AY137:AZ137)&gt;0,COUNTBLANK('Saisie résultats'!BD137:BH137)&gt;0),"",IF(NOT(AND(ISERROR(MATCH("A",'Saisie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résultats'!BD137:BH137))))</f>
      </c>
      <c r="G138" s="38">
        <f>IF(ISBLANK('Liste élèves'!B139),"",IF(OR(COUNTBLANK('Saisie résultats'!S137:W137)&gt;0,COUNTBLANK('Saisie résultats'!AI137:AK137)&gt;0,COUNTBLANK('Saisie résultats'!AN137:AT137)&gt;0),"",IF(NOT(AND(ISERROR(MATCH("A",'Saisie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résultats'!AN137:AT137))))</f>
      </c>
      <c r="H138" s="38">
        <f>IF(ISBLANK('Liste élèves'!B139),"",IF(OR(COUNTBLANK('Saisie résultats'!AE137:AH137)&gt;0,COUNTBLANK('Saisie résultats'!AL137:AM137)&gt;0,COUNTBLANK('Saisie résultats'!AV137:AX137)&gt;0),"",IF(NOT(AND(ISERROR(MATCH("A",'Saisie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résultats'!AV137:AX137))))</f>
      </c>
      <c r="I138" s="38">
        <f>IF(ISBLANK('Liste élèves'!B139),"",IF(OR(COUNTBLANK('Saisie résultats'!BO137:BS137)&gt;0,COUNTBLANK('Saisie résultats'!BV137:BX137)&gt;0),"",IF(NOT(AND(ISERROR(MATCH("A",'Saisie résultats'!BO137:BS137,0)),ISERROR(MATCH("A",'Saisie résultats'!BV137:BX137,0)))),"A",SUM('Saisie résultats'!BO137:BS137,'Saisie résultats'!BV137:BX137))))</f>
      </c>
      <c r="J138" s="38">
        <f>IF(ISBLANK('Liste élèves'!B139),"",IF(OR(COUNTBLANK('Saisie résultats'!BT137:BU137)&gt;0,COUNTBLANK('Saisie résultats'!BY137:CH137)&gt;0),"",IF(NOT(AND(ISERROR(MATCH("A",'Saisie résultats'!BT137:BU137,0)),ISERROR(MATCH("A",'Saisie résultats'!BY137:CH137,0)))),"A",SUM('Saisie résultats'!BT137:BU137,'Saisie résultats'!BY137:CH137))))</f>
      </c>
      <c r="K138" s="38">
        <f>IF(ISBLANK('Liste élèves'!B139),"",IF(COUNTBLANK('Saisie résultats'!CL137:CR137)&gt;0,"",IF(NOT(AND(ISERROR(MATCH("A",'Saisie résultats'!CL137:CR137,0)))),"A",SUM('Saisie résultats'!CL137:CR137))))</f>
      </c>
      <c r="L138" s="38">
        <f>IF(ISBLANK('Liste élèves'!B139),"",IF(OR(COUNTBLANK('Saisie résultats'!CI137:CK137)&gt;0,COUNTBLANK('Saisie résultats'!CS137:CV137)&gt;0),"",IF(NOT(AND(ISERROR(MATCH("A",'Saisie résultats'!CI137:CK137,0)),ISERROR(MATCH("A",'Saisie résultats'!CS137:CV137,0)))),"A",SUM('Saisie résultats'!CI137:CK137,'Saisie résultats'!CS137:CV137))))</f>
      </c>
      <c r="M138" s="38">
        <f>IF(ISBLANK('Liste élèves'!B139),"",IF(OR(COUNTBLANK('Saisie résultats'!BL137:BN137)&gt;0,COUNTBLANK('Saisie résultats'!CW137:CY137)&gt;0),"",IF(NOT(AND(ISERROR(MATCH("A",'Saisie résultats'!BL137:BN137,0)),ISERROR(MATCH("A",'Saisie résultats'!CW137:CY137,0)))),"A",SUM('Saisie résultats'!BL137:BN137,'Saisie résultats'!CW137:CY137))))</f>
      </c>
      <c r="N138" s="22" t="b">
        <f>AND(NOT(ISBLANK('Liste élèves'!B139)),COUNTA('Saisie résultats'!D137:CY137)&lt;&gt;100)</f>
        <v>0</v>
      </c>
      <c r="O138" s="22">
        <f>COUNTBLANK('Saisie résultats'!D137:CY137)</f>
        <v>100</v>
      </c>
      <c r="P138" s="22" t="b">
        <f aca="true" t="shared" si="5" ref="P138:P159">OR(N138,COUNTIF(D138:M138,"A")&gt;0,IF(C138="",TRUE,FALSE))</f>
        <v>1</v>
      </c>
      <c r="Q138" s="22">
        <f>IF(ISBLANK('Liste élèves'!B139),"",IF(OR(ISTEXT(D138),ISTEXT(E138),ISTEXT(F138),ISTEXT(G138),ISTEXT(H138)),"",SUM(D138:H138)))</f>
      </c>
      <c r="R138" s="22">
        <f>IF(ISBLANK('Liste élèves'!B139),"",IF(OR(ISTEXT(I138),ISTEXT(J138),ISTEXT(K138),ISTEXT(L138),ISTEXT(M138)),"",SUM(I138:M138)))</f>
      </c>
      <c r="AD138" s="39"/>
      <c r="AE138" s="39"/>
      <c r="AF138" s="40"/>
      <c r="AG138" s="40"/>
      <c r="AH138" s="40"/>
      <c r="AI138" s="40"/>
      <c r="AJ138" s="40"/>
      <c r="IS138" s="7"/>
    </row>
    <row r="139" spans="2:253" s="22" customFormat="1" ht="15" customHeight="1">
      <c r="B139" s="36">
        <v>130</v>
      </c>
      <c r="C139" s="37">
        <f>IF(ISBLANK('Liste élèves'!B140),"",('Liste élèves'!B140))</f>
      </c>
      <c r="D139" s="38">
        <f>IF(ISBLANK('Liste élèves'!B140),"",IF(OR(COUNTBLANK('Saisie résultats'!D138:I138)&gt;0,COUNTBLANK('Saisie résultats'!X138:AB138)&gt;0,COUNTBLANK('Saisie résultats'!AD138)&gt;0,COUNTBLANK('Saisie résultats'!BI138:BK138)&gt;0),"",IF(NOT(AND(ISERROR(MATCH("A",'Saisie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résultats'!BI138:BK138))))</f>
      </c>
      <c r="E139" s="38">
        <f>IF(ISBLANK('Liste élèves'!B140),"",IF(OR(COUNTBLANK('Saisie résultats'!M138:R138)&gt;0,COUNTBLANK('Saisie résultats'!AC138)&gt;0,COUNTBLANK('Saisie résultats'!BA138:BC138)&gt;0),"",IF(NOT(AND(ISERROR(MATCH("A",'Saisie résultats'!M138:R138,0)),ISERROR(MATCH("A",'Saisie résultats'!AC138:AC138,0)),ISERROR(MATCH("A",'Saisie résultats'!BA138:BC138,0)))),"A",SUM('Saisie résultats'!M138:R138,'Saisie résultats'!AC138,'Saisie résultats'!BA138:BC138))))</f>
      </c>
      <c r="F139" s="38">
        <f>IF(ISBLANK('Liste élèves'!B140),"",IF(OR(COUNTBLANK('Saisie résultats'!J138:L138)&gt;0,COUNTBLANK('Saisie résultats'!AY138:AZ138)&gt;0,COUNTBLANK('Saisie résultats'!BD138:BH138)&gt;0),"",IF(NOT(AND(ISERROR(MATCH("A",'Saisie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résultats'!BD138:BH138))))</f>
      </c>
      <c r="G139" s="38">
        <f>IF(ISBLANK('Liste élèves'!B140),"",IF(OR(COUNTBLANK('Saisie résultats'!S138:W138)&gt;0,COUNTBLANK('Saisie résultats'!AI138:AK138)&gt;0,COUNTBLANK('Saisie résultats'!AN138:AT138)&gt;0),"",IF(NOT(AND(ISERROR(MATCH("A",'Saisie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résultats'!AN138:AT138))))</f>
      </c>
      <c r="H139" s="38">
        <f>IF(ISBLANK('Liste élèves'!B140),"",IF(OR(COUNTBLANK('Saisie résultats'!AE138:AH138)&gt;0,COUNTBLANK('Saisie résultats'!AL138:AM138)&gt;0,COUNTBLANK('Saisie résultats'!AV138:AX138)&gt;0),"",IF(NOT(AND(ISERROR(MATCH("A",'Saisie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résultats'!AV138:AX138))))</f>
      </c>
      <c r="I139" s="38">
        <f>IF(ISBLANK('Liste élèves'!B140),"",IF(OR(COUNTBLANK('Saisie résultats'!BO138:BS138)&gt;0,COUNTBLANK('Saisie résultats'!BV138:BX138)&gt;0),"",IF(NOT(AND(ISERROR(MATCH("A",'Saisie résultats'!BO138:BS138,0)),ISERROR(MATCH("A",'Saisie résultats'!BV138:BX138,0)))),"A",SUM('Saisie résultats'!BO138:BS138,'Saisie résultats'!BV138:BX138))))</f>
      </c>
      <c r="J139" s="38">
        <f>IF(ISBLANK('Liste élèves'!B140),"",IF(OR(COUNTBLANK('Saisie résultats'!BT138:BU138)&gt;0,COUNTBLANK('Saisie résultats'!BY138:CH138)&gt;0),"",IF(NOT(AND(ISERROR(MATCH("A",'Saisie résultats'!BT138:BU138,0)),ISERROR(MATCH("A",'Saisie résultats'!BY138:CH138,0)))),"A",SUM('Saisie résultats'!BT138:BU138,'Saisie résultats'!BY138:CH138))))</f>
      </c>
      <c r="K139" s="38">
        <f>IF(ISBLANK('Liste élèves'!B140),"",IF(COUNTBLANK('Saisie résultats'!CL138:CR138)&gt;0,"",IF(NOT(AND(ISERROR(MATCH("A",'Saisie résultats'!CL138:CR138,0)))),"A",SUM('Saisie résultats'!CL138:CR138))))</f>
      </c>
      <c r="L139" s="38">
        <f>IF(ISBLANK('Liste élèves'!B140),"",IF(OR(COUNTBLANK('Saisie résultats'!CI138:CK138)&gt;0,COUNTBLANK('Saisie résultats'!CS138:CV138)&gt;0),"",IF(NOT(AND(ISERROR(MATCH("A",'Saisie résultats'!CI138:CK138,0)),ISERROR(MATCH("A",'Saisie résultats'!CS138:CV138,0)))),"A",SUM('Saisie résultats'!CI138:CK138,'Saisie résultats'!CS138:CV138))))</f>
      </c>
      <c r="M139" s="38">
        <f>IF(ISBLANK('Liste élèves'!B140),"",IF(OR(COUNTBLANK('Saisie résultats'!BL138:BN138)&gt;0,COUNTBLANK('Saisie résultats'!CW138:CY138)&gt;0),"",IF(NOT(AND(ISERROR(MATCH("A",'Saisie résultats'!BL138:BN138,0)),ISERROR(MATCH("A",'Saisie résultats'!CW138:CY138,0)))),"A",SUM('Saisie résultats'!BL138:BN138,'Saisie résultats'!CW138:CY138))))</f>
      </c>
      <c r="N139" s="22" t="b">
        <f>AND(NOT(ISBLANK('Liste élèves'!B140)),COUNTA('Saisie résultats'!D138:CY138)&lt;&gt;100)</f>
        <v>0</v>
      </c>
      <c r="O139" s="22">
        <f>COUNTBLANK('Saisie résultats'!D138:CY138)</f>
        <v>100</v>
      </c>
      <c r="P139" s="22" t="b">
        <f t="shared" si="5"/>
        <v>1</v>
      </c>
      <c r="Q139" s="22">
        <f>IF(ISBLANK('Liste élèves'!B140),"",IF(OR(ISTEXT(D139),ISTEXT(E139),ISTEXT(F139),ISTEXT(G139),ISTEXT(H139)),"",SUM(D139:H139)))</f>
      </c>
      <c r="R139" s="22">
        <f>IF(ISBLANK('Liste élèves'!B140),"",IF(OR(ISTEXT(I139),ISTEXT(J139),ISTEXT(K139),ISTEXT(L139),ISTEXT(M139)),"",SUM(I139:M139)))</f>
      </c>
      <c r="AD139" s="39"/>
      <c r="AE139" s="39"/>
      <c r="AF139" s="40"/>
      <c r="AG139" s="40"/>
      <c r="AH139" s="40"/>
      <c r="AI139" s="40"/>
      <c r="AJ139" s="40"/>
      <c r="IS139" s="7"/>
    </row>
    <row r="140" spans="2:253" s="22" customFormat="1" ht="15" customHeight="1">
      <c r="B140" s="36">
        <v>131</v>
      </c>
      <c r="C140" s="37">
        <f>IF(ISBLANK('Liste élèves'!B141),"",('Liste élèves'!B141))</f>
      </c>
      <c r="D140" s="38">
        <f>IF(ISBLANK('Liste élèves'!B141),"",IF(OR(COUNTBLANK('Saisie résultats'!D139:I139)&gt;0,COUNTBLANK('Saisie résultats'!X139:AB139)&gt;0,COUNTBLANK('Saisie résultats'!AD139)&gt;0,COUNTBLANK('Saisie résultats'!BI139:BK139)&gt;0),"",IF(NOT(AND(ISERROR(MATCH("A",'Saisie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résultats'!BI139:BK139))))</f>
      </c>
      <c r="E140" s="38">
        <f>IF(ISBLANK('Liste élèves'!B141),"",IF(OR(COUNTBLANK('Saisie résultats'!M139:R139)&gt;0,COUNTBLANK('Saisie résultats'!AC139)&gt;0,COUNTBLANK('Saisie résultats'!BA139:BC139)&gt;0),"",IF(NOT(AND(ISERROR(MATCH("A",'Saisie résultats'!M139:R139,0)),ISERROR(MATCH("A",'Saisie résultats'!AC139:AC139,0)),ISERROR(MATCH("A",'Saisie résultats'!BA139:BC139,0)))),"A",SUM('Saisie résultats'!M139:R139,'Saisie résultats'!AC139,'Saisie résultats'!BA139:BC139))))</f>
      </c>
      <c r="F140" s="38">
        <f>IF(ISBLANK('Liste élèves'!B141),"",IF(OR(COUNTBLANK('Saisie résultats'!J139:L139)&gt;0,COUNTBLANK('Saisie résultats'!AY139:AZ139)&gt;0,COUNTBLANK('Saisie résultats'!BD139:BH139)&gt;0),"",IF(NOT(AND(ISERROR(MATCH("A",'Saisie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résultats'!BD139:BH139))))</f>
      </c>
      <c r="G140" s="38">
        <f>IF(ISBLANK('Liste élèves'!B141),"",IF(OR(COUNTBLANK('Saisie résultats'!S139:W139)&gt;0,COUNTBLANK('Saisie résultats'!AI139:AK139)&gt;0,COUNTBLANK('Saisie résultats'!AN139:AT139)&gt;0),"",IF(NOT(AND(ISERROR(MATCH("A",'Saisie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résultats'!AN139:AT139))))</f>
      </c>
      <c r="H140" s="38">
        <f>IF(ISBLANK('Liste élèves'!B141),"",IF(OR(COUNTBLANK('Saisie résultats'!AE139:AH139)&gt;0,COUNTBLANK('Saisie résultats'!AL139:AM139)&gt;0,COUNTBLANK('Saisie résultats'!AV139:AX139)&gt;0),"",IF(NOT(AND(ISERROR(MATCH("A",'Saisie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résultats'!AV139:AX139))))</f>
      </c>
      <c r="I140" s="38">
        <f>IF(ISBLANK('Liste élèves'!B141),"",IF(OR(COUNTBLANK('Saisie résultats'!BO139:BS139)&gt;0,COUNTBLANK('Saisie résultats'!BV139:BX139)&gt;0),"",IF(NOT(AND(ISERROR(MATCH("A",'Saisie résultats'!BO139:BS139,0)),ISERROR(MATCH("A",'Saisie résultats'!BV139:BX139,0)))),"A",SUM('Saisie résultats'!BO139:BS139,'Saisie résultats'!BV139:BX139))))</f>
      </c>
      <c r="J140" s="38">
        <f>IF(ISBLANK('Liste élèves'!B141),"",IF(OR(COUNTBLANK('Saisie résultats'!BT139:BU139)&gt;0,COUNTBLANK('Saisie résultats'!BY139:CH139)&gt;0),"",IF(NOT(AND(ISERROR(MATCH("A",'Saisie résultats'!BT139:BU139,0)),ISERROR(MATCH("A",'Saisie résultats'!BY139:CH139,0)))),"A",SUM('Saisie résultats'!BT139:BU139,'Saisie résultats'!BY139:CH139))))</f>
      </c>
      <c r="K140" s="38">
        <f>IF(ISBLANK('Liste élèves'!B141),"",IF(COUNTBLANK('Saisie résultats'!CL139:CR139)&gt;0,"",IF(NOT(AND(ISERROR(MATCH("A",'Saisie résultats'!CL139:CR139,0)))),"A",SUM('Saisie résultats'!CL139:CR139))))</f>
      </c>
      <c r="L140" s="38">
        <f>IF(ISBLANK('Liste élèves'!B141),"",IF(OR(COUNTBLANK('Saisie résultats'!CI139:CK139)&gt;0,COUNTBLANK('Saisie résultats'!CS139:CV139)&gt;0),"",IF(NOT(AND(ISERROR(MATCH("A",'Saisie résultats'!CI139:CK139,0)),ISERROR(MATCH("A",'Saisie résultats'!CS139:CV139,0)))),"A",SUM('Saisie résultats'!CI139:CK139,'Saisie résultats'!CS139:CV139))))</f>
      </c>
      <c r="M140" s="38">
        <f>IF(ISBLANK('Liste élèves'!B141),"",IF(OR(COUNTBLANK('Saisie résultats'!BL139:BN139)&gt;0,COUNTBLANK('Saisie résultats'!CW139:CY139)&gt;0),"",IF(NOT(AND(ISERROR(MATCH("A",'Saisie résultats'!BL139:BN139,0)),ISERROR(MATCH("A",'Saisie résultats'!CW139:CY139,0)))),"A",SUM('Saisie résultats'!BL139:BN139,'Saisie résultats'!CW139:CY139))))</f>
      </c>
      <c r="N140" s="22" t="b">
        <f>AND(NOT(ISBLANK('Liste élèves'!B141)),COUNTA('Saisie résultats'!D139:CY139)&lt;&gt;100)</f>
        <v>0</v>
      </c>
      <c r="O140" s="22">
        <f>COUNTBLANK('Saisie résultats'!D139:CY139)</f>
        <v>100</v>
      </c>
      <c r="P140" s="22" t="b">
        <f t="shared" si="5"/>
        <v>1</v>
      </c>
      <c r="Q140" s="22">
        <f>IF(ISBLANK('Liste élèves'!B141),"",IF(OR(ISTEXT(D140),ISTEXT(E140),ISTEXT(F140),ISTEXT(G140),ISTEXT(H140)),"",SUM(D140:H140)))</f>
      </c>
      <c r="R140" s="22">
        <f>IF(ISBLANK('Liste élèves'!B141),"",IF(OR(ISTEXT(I140),ISTEXT(J140),ISTEXT(K140),ISTEXT(L140),ISTEXT(M140)),"",SUM(I140:M140)))</f>
      </c>
      <c r="AD140" s="39"/>
      <c r="AE140" s="39"/>
      <c r="AF140" s="40"/>
      <c r="AG140" s="40"/>
      <c r="AH140" s="40"/>
      <c r="AI140" s="40"/>
      <c r="AJ140" s="40"/>
      <c r="IS140" s="7"/>
    </row>
    <row r="141" spans="2:253" s="22" customFormat="1" ht="15" customHeight="1">
      <c r="B141" s="36">
        <v>132</v>
      </c>
      <c r="C141" s="37">
        <f>IF(ISBLANK('Liste élèves'!B142),"",('Liste élèves'!B142))</f>
      </c>
      <c r="D141" s="38">
        <f>IF(ISBLANK('Liste élèves'!B142),"",IF(OR(COUNTBLANK('Saisie résultats'!D140:I140)&gt;0,COUNTBLANK('Saisie résultats'!X140:AB140)&gt;0,COUNTBLANK('Saisie résultats'!AD140)&gt;0,COUNTBLANK('Saisie résultats'!BI140:BK140)&gt;0),"",IF(NOT(AND(ISERROR(MATCH("A",'Saisie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résultats'!BI140:BK140))))</f>
      </c>
      <c r="E141" s="38">
        <f>IF(ISBLANK('Liste élèves'!B142),"",IF(OR(COUNTBLANK('Saisie résultats'!M140:R140)&gt;0,COUNTBLANK('Saisie résultats'!AC140)&gt;0,COUNTBLANK('Saisie résultats'!BA140:BC140)&gt;0),"",IF(NOT(AND(ISERROR(MATCH("A",'Saisie résultats'!M140:R140,0)),ISERROR(MATCH("A",'Saisie résultats'!AC140:AC140,0)),ISERROR(MATCH("A",'Saisie résultats'!BA140:BC140,0)))),"A",SUM('Saisie résultats'!M140:R140,'Saisie résultats'!AC140,'Saisie résultats'!BA140:BC140))))</f>
      </c>
      <c r="F141" s="38">
        <f>IF(ISBLANK('Liste élèves'!B142),"",IF(OR(COUNTBLANK('Saisie résultats'!J140:L140)&gt;0,COUNTBLANK('Saisie résultats'!AY140:AZ140)&gt;0,COUNTBLANK('Saisie résultats'!BD140:BH140)&gt;0),"",IF(NOT(AND(ISERROR(MATCH("A",'Saisie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résultats'!BD140:BH140))))</f>
      </c>
      <c r="G141" s="38">
        <f>IF(ISBLANK('Liste élèves'!B142),"",IF(OR(COUNTBLANK('Saisie résultats'!S140:W140)&gt;0,COUNTBLANK('Saisie résultats'!AI140:AK140)&gt;0,COUNTBLANK('Saisie résultats'!AN140:AT140)&gt;0),"",IF(NOT(AND(ISERROR(MATCH("A",'Saisie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résultats'!AN140:AT140))))</f>
      </c>
      <c r="H141" s="38">
        <f>IF(ISBLANK('Liste élèves'!B142),"",IF(OR(COUNTBLANK('Saisie résultats'!AE140:AH140)&gt;0,COUNTBLANK('Saisie résultats'!AL140:AM140)&gt;0,COUNTBLANK('Saisie résultats'!AV140:AX140)&gt;0),"",IF(NOT(AND(ISERROR(MATCH("A",'Saisie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résultats'!AV140:AX140))))</f>
      </c>
      <c r="I141" s="38">
        <f>IF(ISBLANK('Liste élèves'!B142),"",IF(OR(COUNTBLANK('Saisie résultats'!BO140:BS140)&gt;0,COUNTBLANK('Saisie résultats'!BV140:BX140)&gt;0),"",IF(NOT(AND(ISERROR(MATCH("A",'Saisie résultats'!BO140:BS140,0)),ISERROR(MATCH("A",'Saisie résultats'!BV140:BX140,0)))),"A",SUM('Saisie résultats'!BO140:BS140,'Saisie résultats'!BV140:BX140))))</f>
      </c>
      <c r="J141" s="38">
        <f>IF(ISBLANK('Liste élèves'!B142),"",IF(OR(COUNTBLANK('Saisie résultats'!BT140:BU140)&gt;0,COUNTBLANK('Saisie résultats'!BY140:CH140)&gt;0),"",IF(NOT(AND(ISERROR(MATCH("A",'Saisie résultats'!BT140:BU140,0)),ISERROR(MATCH("A",'Saisie résultats'!BY140:CH140,0)))),"A",SUM('Saisie résultats'!BT140:BU140,'Saisie résultats'!BY140:CH140))))</f>
      </c>
      <c r="K141" s="38">
        <f>IF(ISBLANK('Liste élèves'!B142),"",IF(COUNTBLANK('Saisie résultats'!CL140:CR140)&gt;0,"",IF(NOT(AND(ISERROR(MATCH("A",'Saisie résultats'!CL140:CR140,0)))),"A",SUM('Saisie résultats'!CL140:CR140))))</f>
      </c>
      <c r="L141" s="38">
        <f>IF(ISBLANK('Liste élèves'!B142),"",IF(OR(COUNTBLANK('Saisie résultats'!CI140:CK140)&gt;0,COUNTBLANK('Saisie résultats'!CS140:CV140)&gt;0),"",IF(NOT(AND(ISERROR(MATCH("A",'Saisie résultats'!CI140:CK140,0)),ISERROR(MATCH("A",'Saisie résultats'!CS140:CV140,0)))),"A",SUM('Saisie résultats'!CI140:CK140,'Saisie résultats'!CS140:CV140))))</f>
      </c>
      <c r="M141" s="38">
        <f>IF(ISBLANK('Liste élèves'!B142),"",IF(OR(COUNTBLANK('Saisie résultats'!BL140:BN140)&gt;0,COUNTBLANK('Saisie résultats'!CW140:CY140)&gt;0),"",IF(NOT(AND(ISERROR(MATCH("A",'Saisie résultats'!BL140:BN140,0)),ISERROR(MATCH("A",'Saisie résultats'!CW140:CY140,0)))),"A",SUM('Saisie résultats'!BL140:BN140,'Saisie résultats'!CW140:CY140))))</f>
      </c>
      <c r="N141" s="22" t="b">
        <f>AND(NOT(ISBLANK('Liste élèves'!B142)),COUNTA('Saisie résultats'!D140:CY140)&lt;&gt;100)</f>
        <v>0</v>
      </c>
      <c r="O141" s="22">
        <f>COUNTBLANK('Saisie résultats'!D140:CY140)</f>
        <v>100</v>
      </c>
      <c r="P141" s="22" t="b">
        <f t="shared" si="5"/>
        <v>1</v>
      </c>
      <c r="Q141" s="22">
        <f>IF(ISBLANK('Liste élèves'!B142),"",IF(OR(ISTEXT(D141),ISTEXT(E141),ISTEXT(F141),ISTEXT(G141),ISTEXT(H141)),"",SUM(D141:H141)))</f>
      </c>
      <c r="R141" s="22">
        <f>IF(ISBLANK('Liste élèves'!B142),"",IF(OR(ISTEXT(I141),ISTEXT(J141),ISTEXT(K141),ISTEXT(L141),ISTEXT(M141)),"",SUM(I141:M141)))</f>
      </c>
      <c r="AD141" s="39"/>
      <c r="AE141" s="39"/>
      <c r="AF141" s="40"/>
      <c r="AG141" s="40"/>
      <c r="AH141" s="40"/>
      <c r="AI141" s="40"/>
      <c r="AJ141" s="40"/>
      <c r="IS141" s="7"/>
    </row>
    <row r="142" spans="2:253" s="22" customFormat="1" ht="15" customHeight="1">
      <c r="B142" s="36">
        <v>133</v>
      </c>
      <c r="C142" s="37">
        <f>IF(ISBLANK('Liste élèves'!B143),"",('Liste élèves'!B143))</f>
      </c>
      <c r="D142" s="38">
        <f>IF(ISBLANK('Liste élèves'!B143),"",IF(OR(COUNTBLANK('Saisie résultats'!D141:I141)&gt;0,COUNTBLANK('Saisie résultats'!X141:AB141)&gt;0,COUNTBLANK('Saisie résultats'!AD141)&gt;0,COUNTBLANK('Saisie résultats'!BI141:BK141)&gt;0),"",IF(NOT(AND(ISERROR(MATCH("A",'Saisie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résultats'!BI141:BK141))))</f>
      </c>
      <c r="E142" s="38">
        <f>IF(ISBLANK('Liste élèves'!B143),"",IF(OR(COUNTBLANK('Saisie résultats'!M141:R141)&gt;0,COUNTBLANK('Saisie résultats'!AC141)&gt;0,COUNTBLANK('Saisie résultats'!BA141:BC141)&gt;0),"",IF(NOT(AND(ISERROR(MATCH("A",'Saisie résultats'!M141:R141,0)),ISERROR(MATCH("A",'Saisie résultats'!AC141:AC141,0)),ISERROR(MATCH("A",'Saisie résultats'!BA141:BC141,0)))),"A",SUM('Saisie résultats'!M141:R141,'Saisie résultats'!AC141,'Saisie résultats'!BA141:BC141))))</f>
      </c>
      <c r="F142" s="38">
        <f>IF(ISBLANK('Liste élèves'!B143),"",IF(OR(COUNTBLANK('Saisie résultats'!J141:L141)&gt;0,COUNTBLANK('Saisie résultats'!AY141:AZ141)&gt;0,COUNTBLANK('Saisie résultats'!BD141:BH141)&gt;0),"",IF(NOT(AND(ISERROR(MATCH("A",'Saisie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résultats'!BD141:BH141))))</f>
      </c>
      <c r="G142" s="38">
        <f>IF(ISBLANK('Liste élèves'!B143),"",IF(OR(COUNTBLANK('Saisie résultats'!S141:W141)&gt;0,COUNTBLANK('Saisie résultats'!AI141:AK141)&gt;0,COUNTBLANK('Saisie résultats'!AN141:AT141)&gt;0),"",IF(NOT(AND(ISERROR(MATCH("A",'Saisie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résultats'!AN141:AT141))))</f>
      </c>
      <c r="H142" s="38">
        <f>IF(ISBLANK('Liste élèves'!B143),"",IF(OR(COUNTBLANK('Saisie résultats'!AE141:AH141)&gt;0,COUNTBLANK('Saisie résultats'!AL141:AM141)&gt;0,COUNTBLANK('Saisie résultats'!AV141:AX141)&gt;0),"",IF(NOT(AND(ISERROR(MATCH("A",'Saisie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résultats'!AV141:AX141))))</f>
      </c>
      <c r="I142" s="38">
        <f>IF(ISBLANK('Liste élèves'!B143),"",IF(OR(COUNTBLANK('Saisie résultats'!BO141:BS141)&gt;0,COUNTBLANK('Saisie résultats'!BV141:BX141)&gt;0),"",IF(NOT(AND(ISERROR(MATCH("A",'Saisie résultats'!BO141:BS141,0)),ISERROR(MATCH("A",'Saisie résultats'!BV141:BX141,0)))),"A",SUM('Saisie résultats'!BO141:BS141,'Saisie résultats'!BV141:BX141))))</f>
      </c>
      <c r="J142" s="38">
        <f>IF(ISBLANK('Liste élèves'!B143),"",IF(OR(COUNTBLANK('Saisie résultats'!BT141:BU141)&gt;0,COUNTBLANK('Saisie résultats'!BY141:CH141)&gt;0),"",IF(NOT(AND(ISERROR(MATCH("A",'Saisie résultats'!BT141:BU141,0)),ISERROR(MATCH("A",'Saisie résultats'!BY141:CH141,0)))),"A",SUM('Saisie résultats'!BT141:BU141,'Saisie résultats'!BY141:CH141))))</f>
      </c>
      <c r="K142" s="38">
        <f>IF(ISBLANK('Liste élèves'!B143),"",IF(COUNTBLANK('Saisie résultats'!CL141:CR141)&gt;0,"",IF(NOT(AND(ISERROR(MATCH("A",'Saisie résultats'!CL141:CR141,0)))),"A",SUM('Saisie résultats'!CL141:CR141))))</f>
      </c>
      <c r="L142" s="38">
        <f>IF(ISBLANK('Liste élèves'!B143),"",IF(OR(COUNTBLANK('Saisie résultats'!CI141:CK141)&gt;0,COUNTBLANK('Saisie résultats'!CS141:CV141)&gt;0),"",IF(NOT(AND(ISERROR(MATCH("A",'Saisie résultats'!CI141:CK141,0)),ISERROR(MATCH("A",'Saisie résultats'!CS141:CV141,0)))),"A",SUM('Saisie résultats'!CI141:CK141,'Saisie résultats'!CS141:CV141))))</f>
      </c>
      <c r="M142" s="38">
        <f>IF(ISBLANK('Liste élèves'!B143),"",IF(OR(COUNTBLANK('Saisie résultats'!BL141:BN141)&gt;0,COUNTBLANK('Saisie résultats'!CW141:CY141)&gt;0),"",IF(NOT(AND(ISERROR(MATCH("A",'Saisie résultats'!BL141:BN141,0)),ISERROR(MATCH("A",'Saisie résultats'!CW141:CY141,0)))),"A",SUM('Saisie résultats'!BL141:BN141,'Saisie résultats'!CW141:CY141))))</f>
      </c>
      <c r="N142" s="22" t="b">
        <f>AND(NOT(ISBLANK('Liste élèves'!B143)),COUNTA('Saisie résultats'!D141:CY141)&lt;&gt;100)</f>
        <v>0</v>
      </c>
      <c r="O142" s="22">
        <f>COUNTBLANK('Saisie résultats'!D141:CY141)</f>
        <v>100</v>
      </c>
      <c r="P142" s="22" t="b">
        <f t="shared" si="5"/>
        <v>1</v>
      </c>
      <c r="Q142" s="22">
        <f>IF(ISBLANK('Liste élèves'!B143),"",IF(OR(ISTEXT(D142),ISTEXT(E142),ISTEXT(F142),ISTEXT(G142),ISTEXT(H142)),"",SUM(D142:H142)))</f>
      </c>
      <c r="R142" s="22">
        <f>IF(ISBLANK('Liste élèves'!B143),"",IF(OR(ISTEXT(I142),ISTEXT(J142),ISTEXT(K142),ISTEXT(L142),ISTEXT(M142)),"",SUM(I142:M142)))</f>
      </c>
      <c r="AD142" s="39"/>
      <c r="AE142" s="39"/>
      <c r="AF142" s="40"/>
      <c r="AG142" s="40"/>
      <c r="AH142" s="40"/>
      <c r="AI142" s="40"/>
      <c r="AJ142" s="40"/>
      <c r="IS142" s="7"/>
    </row>
    <row r="143" spans="2:253" s="22" customFormat="1" ht="15" customHeight="1">
      <c r="B143" s="36">
        <v>134</v>
      </c>
      <c r="C143" s="37">
        <f>IF(ISBLANK('Liste élèves'!B144),"",('Liste élèves'!B144))</f>
      </c>
      <c r="D143" s="38">
        <f>IF(ISBLANK('Liste élèves'!B144),"",IF(OR(COUNTBLANK('Saisie résultats'!D142:I142)&gt;0,COUNTBLANK('Saisie résultats'!X142:AB142)&gt;0,COUNTBLANK('Saisie résultats'!AD142)&gt;0,COUNTBLANK('Saisie résultats'!BI142:BK142)&gt;0),"",IF(NOT(AND(ISERROR(MATCH("A",'Saisie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résultats'!BI142:BK142))))</f>
      </c>
      <c r="E143" s="38">
        <f>IF(ISBLANK('Liste élèves'!B144),"",IF(OR(COUNTBLANK('Saisie résultats'!M142:R142)&gt;0,COUNTBLANK('Saisie résultats'!AC142)&gt;0,COUNTBLANK('Saisie résultats'!BA142:BC142)&gt;0),"",IF(NOT(AND(ISERROR(MATCH("A",'Saisie résultats'!M142:R142,0)),ISERROR(MATCH("A",'Saisie résultats'!AC142:AC142,0)),ISERROR(MATCH("A",'Saisie résultats'!BA142:BC142,0)))),"A",SUM('Saisie résultats'!M142:R142,'Saisie résultats'!AC142,'Saisie résultats'!BA142:BC142))))</f>
      </c>
      <c r="F143" s="38">
        <f>IF(ISBLANK('Liste élèves'!B144),"",IF(OR(COUNTBLANK('Saisie résultats'!J142:L142)&gt;0,COUNTBLANK('Saisie résultats'!AY142:AZ142)&gt;0,COUNTBLANK('Saisie résultats'!BD142:BH142)&gt;0),"",IF(NOT(AND(ISERROR(MATCH("A",'Saisie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résultats'!BD142:BH142))))</f>
      </c>
      <c r="G143" s="38">
        <f>IF(ISBLANK('Liste élèves'!B144),"",IF(OR(COUNTBLANK('Saisie résultats'!S142:W142)&gt;0,COUNTBLANK('Saisie résultats'!AI142:AK142)&gt;0,COUNTBLANK('Saisie résultats'!AN142:AT142)&gt;0),"",IF(NOT(AND(ISERROR(MATCH("A",'Saisie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résultats'!AN142:AT142))))</f>
      </c>
      <c r="H143" s="38">
        <f>IF(ISBLANK('Liste élèves'!B144),"",IF(OR(COUNTBLANK('Saisie résultats'!AE142:AH142)&gt;0,COUNTBLANK('Saisie résultats'!AL142:AM142)&gt;0,COUNTBLANK('Saisie résultats'!AV142:AX142)&gt;0),"",IF(NOT(AND(ISERROR(MATCH("A",'Saisie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résultats'!AV142:AX142))))</f>
      </c>
      <c r="I143" s="38">
        <f>IF(ISBLANK('Liste élèves'!B144),"",IF(OR(COUNTBLANK('Saisie résultats'!BO142:BS142)&gt;0,COUNTBLANK('Saisie résultats'!BV142:BX142)&gt;0),"",IF(NOT(AND(ISERROR(MATCH("A",'Saisie résultats'!BO142:BS142,0)),ISERROR(MATCH("A",'Saisie résultats'!BV142:BX142,0)))),"A",SUM('Saisie résultats'!BO142:BS142,'Saisie résultats'!BV142:BX142))))</f>
      </c>
      <c r="J143" s="38">
        <f>IF(ISBLANK('Liste élèves'!B144),"",IF(OR(COUNTBLANK('Saisie résultats'!BT142:BU142)&gt;0,COUNTBLANK('Saisie résultats'!BY142:CH142)&gt;0),"",IF(NOT(AND(ISERROR(MATCH("A",'Saisie résultats'!BT142:BU142,0)),ISERROR(MATCH("A",'Saisie résultats'!BY142:CH142,0)))),"A",SUM('Saisie résultats'!BT142:BU142,'Saisie résultats'!BY142:CH142))))</f>
      </c>
      <c r="K143" s="38">
        <f>IF(ISBLANK('Liste élèves'!B144),"",IF(COUNTBLANK('Saisie résultats'!CL142:CR142)&gt;0,"",IF(NOT(AND(ISERROR(MATCH("A",'Saisie résultats'!CL142:CR142,0)))),"A",SUM('Saisie résultats'!CL142:CR142))))</f>
      </c>
      <c r="L143" s="38">
        <f>IF(ISBLANK('Liste élèves'!B144),"",IF(OR(COUNTBLANK('Saisie résultats'!CI142:CK142)&gt;0,COUNTBLANK('Saisie résultats'!CS142:CV142)&gt;0),"",IF(NOT(AND(ISERROR(MATCH("A",'Saisie résultats'!CI142:CK142,0)),ISERROR(MATCH("A",'Saisie résultats'!CS142:CV142,0)))),"A",SUM('Saisie résultats'!CI142:CK142,'Saisie résultats'!CS142:CV142))))</f>
      </c>
      <c r="M143" s="38">
        <f>IF(ISBLANK('Liste élèves'!B144),"",IF(OR(COUNTBLANK('Saisie résultats'!BL142:BN142)&gt;0,COUNTBLANK('Saisie résultats'!CW142:CY142)&gt;0),"",IF(NOT(AND(ISERROR(MATCH("A",'Saisie résultats'!BL142:BN142,0)),ISERROR(MATCH("A",'Saisie résultats'!CW142:CY142,0)))),"A",SUM('Saisie résultats'!BL142:BN142,'Saisie résultats'!CW142:CY142))))</f>
      </c>
      <c r="N143" s="22" t="b">
        <f>AND(NOT(ISBLANK('Liste élèves'!B144)),COUNTA('Saisie résultats'!D142:CY142)&lt;&gt;100)</f>
        <v>0</v>
      </c>
      <c r="O143" s="22">
        <f>COUNTBLANK('Saisie résultats'!D142:CY142)</f>
        <v>100</v>
      </c>
      <c r="P143" s="22" t="b">
        <f t="shared" si="5"/>
        <v>1</v>
      </c>
      <c r="Q143" s="22">
        <f>IF(ISBLANK('Liste élèves'!B144),"",IF(OR(ISTEXT(D143),ISTEXT(E143),ISTEXT(F143),ISTEXT(G143),ISTEXT(H143)),"",SUM(D143:H143)))</f>
      </c>
      <c r="R143" s="22">
        <f>IF(ISBLANK('Liste élèves'!B144),"",IF(OR(ISTEXT(I143),ISTEXT(J143),ISTEXT(K143),ISTEXT(L143),ISTEXT(M143)),"",SUM(I143:M143)))</f>
      </c>
      <c r="AD143" s="39"/>
      <c r="AE143" s="39"/>
      <c r="AF143" s="40"/>
      <c r="AG143" s="40"/>
      <c r="AH143" s="40"/>
      <c r="AI143" s="40"/>
      <c r="AJ143" s="40"/>
      <c r="IS143" s="7"/>
    </row>
    <row r="144" spans="2:253" s="22" customFormat="1" ht="15" customHeight="1">
      <c r="B144" s="36">
        <v>135</v>
      </c>
      <c r="C144" s="37">
        <f>IF(ISBLANK('Liste élèves'!B145),"",('Liste élèves'!B145))</f>
      </c>
      <c r="D144" s="38">
        <f>IF(ISBLANK('Liste élèves'!B145),"",IF(OR(COUNTBLANK('Saisie résultats'!D143:I143)&gt;0,COUNTBLANK('Saisie résultats'!X143:AB143)&gt;0,COUNTBLANK('Saisie résultats'!AD143)&gt;0,COUNTBLANK('Saisie résultats'!BI143:BK143)&gt;0),"",IF(NOT(AND(ISERROR(MATCH("A",'Saisie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résultats'!BI143:BK143))))</f>
      </c>
      <c r="E144" s="38">
        <f>IF(ISBLANK('Liste élèves'!B145),"",IF(OR(COUNTBLANK('Saisie résultats'!M143:R143)&gt;0,COUNTBLANK('Saisie résultats'!AC143)&gt;0,COUNTBLANK('Saisie résultats'!BA143:BC143)&gt;0),"",IF(NOT(AND(ISERROR(MATCH("A",'Saisie résultats'!M143:R143,0)),ISERROR(MATCH("A",'Saisie résultats'!AC143:AC143,0)),ISERROR(MATCH("A",'Saisie résultats'!BA143:BC143,0)))),"A",SUM('Saisie résultats'!M143:R143,'Saisie résultats'!AC143,'Saisie résultats'!BA143:BC143))))</f>
      </c>
      <c r="F144" s="38">
        <f>IF(ISBLANK('Liste élèves'!B145),"",IF(OR(COUNTBLANK('Saisie résultats'!J143:L143)&gt;0,COUNTBLANK('Saisie résultats'!AY143:AZ143)&gt;0,COUNTBLANK('Saisie résultats'!BD143:BH143)&gt;0),"",IF(NOT(AND(ISERROR(MATCH("A",'Saisie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résultats'!BD143:BH143))))</f>
      </c>
      <c r="G144" s="38">
        <f>IF(ISBLANK('Liste élèves'!B145),"",IF(OR(COUNTBLANK('Saisie résultats'!S143:W143)&gt;0,COUNTBLANK('Saisie résultats'!AI143:AK143)&gt;0,COUNTBLANK('Saisie résultats'!AN143:AT143)&gt;0),"",IF(NOT(AND(ISERROR(MATCH("A",'Saisie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résultats'!AN143:AT143))))</f>
      </c>
      <c r="H144" s="38">
        <f>IF(ISBLANK('Liste élèves'!B145),"",IF(OR(COUNTBLANK('Saisie résultats'!AE143:AH143)&gt;0,COUNTBLANK('Saisie résultats'!AL143:AM143)&gt;0,COUNTBLANK('Saisie résultats'!AV143:AX143)&gt;0),"",IF(NOT(AND(ISERROR(MATCH("A",'Saisie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résultats'!AV143:AX143))))</f>
      </c>
      <c r="I144" s="38">
        <f>IF(ISBLANK('Liste élèves'!B145),"",IF(OR(COUNTBLANK('Saisie résultats'!BO143:BS143)&gt;0,COUNTBLANK('Saisie résultats'!BV143:BX143)&gt;0),"",IF(NOT(AND(ISERROR(MATCH("A",'Saisie résultats'!BO143:BS143,0)),ISERROR(MATCH("A",'Saisie résultats'!BV143:BX143,0)))),"A",SUM('Saisie résultats'!BO143:BS143,'Saisie résultats'!BV143:BX143))))</f>
      </c>
      <c r="J144" s="38">
        <f>IF(ISBLANK('Liste élèves'!B145),"",IF(OR(COUNTBLANK('Saisie résultats'!BT143:BU143)&gt;0,COUNTBLANK('Saisie résultats'!BY143:CH143)&gt;0),"",IF(NOT(AND(ISERROR(MATCH("A",'Saisie résultats'!BT143:BU143,0)),ISERROR(MATCH("A",'Saisie résultats'!BY143:CH143,0)))),"A",SUM('Saisie résultats'!BT143:BU143,'Saisie résultats'!BY143:CH143))))</f>
      </c>
      <c r="K144" s="38">
        <f>IF(ISBLANK('Liste élèves'!B145),"",IF(COUNTBLANK('Saisie résultats'!CL143:CR143)&gt;0,"",IF(NOT(AND(ISERROR(MATCH("A",'Saisie résultats'!CL143:CR143,0)))),"A",SUM('Saisie résultats'!CL143:CR143))))</f>
      </c>
      <c r="L144" s="38">
        <f>IF(ISBLANK('Liste élèves'!B145),"",IF(OR(COUNTBLANK('Saisie résultats'!CI143:CK143)&gt;0,COUNTBLANK('Saisie résultats'!CS143:CV143)&gt;0),"",IF(NOT(AND(ISERROR(MATCH("A",'Saisie résultats'!CI143:CK143,0)),ISERROR(MATCH("A",'Saisie résultats'!CS143:CV143,0)))),"A",SUM('Saisie résultats'!CI143:CK143,'Saisie résultats'!CS143:CV143))))</f>
      </c>
      <c r="M144" s="38">
        <f>IF(ISBLANK('Liste élèves'!B145),"",IF(OR(COUNTBLANK('Saisie résultats'!BL143:BN143)&gt;0,COUNTBLANK('Saisie résultats'!CW143:CY143)&gt;0),"",IF(NOT(AND(ISERROR(MATCH("A",'Saisie résultats'!BL143:BN143,0)),ISERROR(MATCH("A",'Saisie résultats'!CW143:CY143,0)))),"A",SUM('Saisie résultats'!BL143:BN143,'Saisie résultats'!CW143:CY143))))</f>
      </c>
      <c r="N144" s="22" t="b">
        <f>AND(NOT(ISBLANK('Liste élèves'!B145)),COUNTA('Saisie résultats'!D143:CY143)&lt;&gt;100)</f>
        <v>0</v>
      </c>
      <c r="O144" s="22">
        <f>COUNTBLANK('Saisie résultats'!D143:CY143)</f>
        <v>100</v>
      </c>
      <c r="P144" s="22" t="b">
        <f t="shared" si="5"/>
        <v>1</v>
      </c>
      <c r="Q144" s="22">
        <f>IF(ISBLANK('Liste élèves'!B145),"",IF(OR(ISTEXT(D144),ISTEXT(E144),ISTEXT(F144),ISTEXT(G144),ISTEXT(H144)),"",SUM(D144:H144)))</f>
      </c>
      <c r="R144" s="22">
        <f>IF(ISBLANK('Liste élèves'!B145),"",IF(OR(ISTEXT(I144),ISTEXT(J144),ISTEXT(K144),ISTEXT(L144),ISTEXT(M144)),"",SUM(I144:M144)))</f>
      </c>
      <c r="AD144" s="39"/>
      <c r="AE144" s="39"/>
      <c r="AF144" s="40"/>
      <c r="AG144" s="40"/>
      <c r="AH144" s="40"/>
      <c r="AI144" s="40"/>
      <c r="AJ144" s="40"/>
      <c r="IS144" s="7"/>
    </row>
    <row r="145" spans="2:253" s="22" customFormat="1" ht="15" customHeight="1">
      <c r="B145" s="36">
        <v>136</v>
      </c>
      <c r="C145" s="37">
        <f>IF(ISBLANK('Liste élèves'!B146),"",('Liste élèves'!B146))</f>
      </c>
      <c r="D145" s="38">
        <f>IF(ISBLANK('Liste élèves'!B146),"",IF(OR(COUNTBLANK('Saisie résultats'!D144:I144)&gt;0,COUNTBLANK('Saisie résultats'!X144:AB144)&gt;0,COUNTBLANK('Saisie résultats'!AD144)&gt;0,COUNTBLANK('Saisie résultats'!BI144:BK144)&gt;0),"",IF(NOT(AND(ISERROR(MATCH("A",'Saisie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résultats'!BI144:BK144))))</f>
      </c>
      <c r="E145" s="38">
        <f>IF(ISBLANK('Liste élèves'!B146),"",IF(OR(COUNTBLANK('Saisie résultats'!M144:R144)&gt;0,COUNTBLANK('Saisie résultats'!AC144)&gt;0,COUNTBLANK('Saisie résultats'!BA144:BC144)&gt;0),"",IF(NOT(AND(ISERROR(MATCH("A",'Saisie résultats'!M144:R144,0)),ISERROR(MATCH("A",'Saisie résultats'!AC144:AC144,0)),ISERROR(MATCH("A",'Saisie résultats'!BA144:BC144,0)))),"A",SUM('Saisie résultats'!M144:R144,'Saisie résultats'!AC144,'Saisie résultats'!BA144:BC144))))</f>
      </c>
      <c r="F145" s="38">
        <f>IF(ISBLANK('Liste élèves'!B146),"",IF(OR(COUNTBLANK('Saisie résultats'!J144:L144)&gt;0,COUNTBLANK('Saisie résultats'!AY144:AZ144)&gt;0,COUNTBLANK('Saisie résultats'!BD144:BH144)&gt;0),"",IF(NOT(AND(ISERROR(MATCH("A",'Saisie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résultats'!BD144:BH144))))</f>
      </c>
      <c r="G145" s="38">
        <f>IF(ISBLANK('Liste élèves'!B146),"",IF(OR(COUNTBLANK('Saisie résultats'!S144:W144)&gt;0,COUNTBLANK('Saisie résultats'!AI144:AK144)&gt;0,COUNTBLANK('Saisie résultats'!AN144:AT144)&gt;0),"",IF(NOT(AND(ISERROR(MATCH("A",'Saisie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résultats'!AN144:AT144))))</f>
      </c>
      <c r="H145" s="38">
        <f>IF(ISBLANK('Liste élèves'!B146),"",IF(OR(COUNTBLANK('Saisie résultats'!AE144:AH144)&gt;0,COUNTBLANK('Saisie résultats'!AL144:AM144)&gt;0,COUNTBLANK('Saisie résultats'!AV144:AX144)&gt;0),"",IF(NOT(AND(ISERROR(MATCH("A",'Saisie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résultats'!AV144:AX144))))</f>
      </c>
      <c r="I145" s="38">
        <f>IF(ISBLANK('Liste élèves'!B146),"",IF(OR(COUNTBLANK('Saisie résultats'!BO144:BS144)&gt;0,COUNTBLANK('Saisie résultats'!BV144:BX144)&gt;0),"",IF(NOT(AND(ISERROR(MATCH("A",'Saisie résultats'!BO144:BS144,0)),ISERROR(MATCH("A",'Saisie résultats'!BV144:BX144,0)))),"A",SUM('Saisie résultats'!BO144:BS144,'Saisie résultats'!BV144:BX144))))</f>
      </c>
      <c r="J145" s="38">
        <f>IF(ISBLANK('Liste élèves'!B146),"",IF(OR(COUNTBLANK('Saisie résultats'!BT144:BU144)&gt;0,COUNTBLANK('Saisie résultats'!BY144:CH144)&gt;0),"",IF(NOT(AND(ISERROR(MATCH("A",'Saisie résultats'!BT144:BU144,0)),ISERROR(MATCH("A",'Saisie résultats'!BY144:CH144,0)))),"A",SUM('Saisie résultats'!BT144:BU144,'Saisie résultats'!BY144:CH144))))</f>
      </c>
      <c r="K145" s="38">
        <f>IF(ISBLANK('Liste élèves'!B146),"",IF(COUNTBLANK('Saisie résultats'!CL144:CR144)&gt;0,"",IF(NOT(AND(ISERROR(MATCH("A",'Saisie résultats'!CL144:CR144,0)))),"A",SUM('Saisie résultats'!CL144:CR144))))</f>
      </c>
      <c r="L145" s="38">
        <f>IF(ISBLANK('Liste élèves'!B146),"",IF(OR(COUNTBLANK('Saisie résultats'!CI144:CK144)&gt;0,COUNTBLANK('Saisie résultats'!CS144:CV144)&gt;0),"",IF(NOT(AND(ISERROR(MATCH("A",'Saisie résultats'!CI144:CK144,0)),ISERROR(MATCH("A",'Saisie résultats'!CS144:CV144,0)))),"A",SUM('Saisie résultats'!CI144:CK144,'Saisie résultats'!CS144:CV144))))</f>
      </c>
      <c r="M145" s="38">
        <f>IF(ISBLANK('Liste élèves'!B146),"",IF(OR(COUNTBLANK('Saisie résultats'!BL144:BN144)&gt;0,COUNTBLANK('Saisie résultats'!CW144:CY144)&gt;0),"",IF(NOT(AND(ISERROR(MATCH("A",'Saisie résultats'!BL144:BN144,0)),ISERROR(MATCH("A",'Saisie résultats'!CW144:CY144,0)))),"A",SUM('Saisie résultats'!BL144:BN144,'Saisie résultats'!CW144:CY144))))</f>
      </c>
      <c r="N145" s="22" t="b">
        <f>AND(NOT(ISBLANK('Liste élèves'!B146)),COUNTA('Saisie résultats'!D144:CY144)&lt;&gt;100)</f>
        <v>0</v>
      </c>
      <c r="O145" s="22">
        <f>COUNTBLANK('Saisie résultats'!D144:CY144)</f>
        <v>100</v>
      </c>
      <c r="P145" s="22" t="b">
        <f t="shared" si="5"/>
        <v>1</v>
      </c>
      <c r="Q145" s="22">
        <f>IF(ISBLANK('Liste élèves'!B146),"",IF(OR(ISTEXT(D145),ISTEXT(E145),ISTEXT(F145),ISTEXT(G145),ISTEXT(H145)),"",SUM(D145:H145)))</f>
      </c>
      <c r="R145" s="22">
        <f>IF(ISBLANK('Liste élèves'!B146),"",IF(OR(ISTEXT(I145),ISTEXT(J145),ISTEXT(K145),ISTEXT(L145),ISTEXT(M145)),"",SUM(I145:M145)))</f>
      </c>
      <c r="AD145" s="39"/>
      <c r="AE145" s="39"/>
      <c r="AF145" s="40"/>
      <c r="AG145" s="40"/>
      <c r="AH145" s="40"/>
      <c r="AI145" s="40"/>
      <c r="AJ145" s="40"/>
      <c r="IS145" s="7"/>
    </row>
    <row r="146" spans="2:253" s="22" customFormat="1" ht="15" customHeight="1">
      <c r="B146" s="36">
        <v>137</v>
      </c>
      <c r="C146" s="37">
        <f>IF(ISBLANK('Liste élèves'!B147),"",('Liste élèves'!B147))</f>
      </c>
      <c r="D146" s="38">
        <f>IF(ISBLANK('Liste élèves'!B147),"",IF(OR(COUNTBLANK('Saisie résultats'!D145:I145)&gt;0,COUNTBLANK('Saisie résultats'!X145:AB145)&gt;0,COUNTBLANK('Saisie résultats'!AD145)&gt;0,COUNTBLANK('Saisie résultats'!BI145:BK145)&gt;0),"",IF(NOT(AND(ISERROR(MATCH("A",'Saisie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résultats'!BI145:BK145))))</f>
      </c>
      <c r="E146" s="38">
        <f>IF(ISBLANK('Liste élèves'!B147),"",IF(OR(COUNTBLANK('Saisie résultats'!M145:R145)&gt;0,COUNTBLANK('Saisie résultats'!AC145)&gt;0,COUNTBLANK('Saisie résultats'!BA145:BC145)&gt;0),"",IF(NOT(AND(ISERROR(MATCH("A",'Saisie résultats'!M145:R145,0)),ISERROR(MATCH("A",'Saisie résultats'!AC145:AC145,0)),ISERROR(MATCH("A",'Saisie résultats'!BA145:BC145,0)))),"A",SUM('Saisie résultats'!M145:R145,'Saisie résultats'!AC145,'Saisie résultats'!BA145:BC145))))</f>
      </c>
      <c r="F146" s="38">
        <f>IF(ISBLANK('Liste élèves'!B147),"",IF(OR(COUNTBLANK('Saisie résultats'!J145:L145)&gt;0,COUNTBLANK('Saisie résultats'!AY145:AZ145)&gt;0,COUNTBLANK('Saisie résultats'!BD145:BH145)&gt;0),"",IF(NOT(AND(ISERROR(MATCH("A",'Saisie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résultats'!BD145:BH145))))</f>
      </c>
      <c r="G146" s="38">
        <f>IF(ISBLANK('Liste élèves'!B147),"",IF(OR(COUNTBLANK('Saisie résultats'!S145:W145)&gt;0,COUNTBLANK('Saisie résultats'!AI145:AK145)&gt;0,COUNTBLANK('Saisie résultats'!AN145:AT145)&gt;0),"",IF(NOT(AND(ISERROR(MATCH("A",'Saisie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résultats'!AN145:AT145))))</f>
      </c>
      <c r="H146" s="38">
        <f>IF(ISBLANK('Liste élèves'!B147),"",IF(OR(COUNTBLANK('Saisie résultats'!AE145:AH145)&gt;0,COUNTBLANK('Saisie résultats'!AL145:AM145)&gt;0,COUNTBLANK('Saisie résultats'!AV145:AX145)&gt;0),"",IF(NOT(AND(ISERROR(MATCH("A",'Saisie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résultats'!AV145:AX145))))</f>
      </c>
      <c r="I146" s="38">
        <f>IF(ISBLANK('Liste élèves'!B147),"",IF(OR(COUNTBLANK('Saisie résultats'!BO145:BS145)&gt;0,COUNTBLANK('Saisie résultats'!BV145:BX145)&gt;0),"",IF(NOT(AND(ISERROR(MATCH("A",'Saisie résultats'!BO145:BS145,0)),ISERROR(MATCH("A",'Saisie résultats'!BV145:BX145,0)))),"A",SUM('Saisie résultats'!BO145:BS145,'Saisie résultats'!BV145:BX145))))</f>
      </c>
      <c r="J146" s="38">
        <f>IF(ISBLANK('Liste élèves'!B147),"",IF(OR(COUNTBLANK('Saisie résultats'!BT145:BU145)&gt;0,COUNTBLANK('Saisie résultats'!BY145:CH145)&gt;0),"",IF(NOT(AND(ISERROR(MATCH("A",'Saisie résultats'!BT145:BU145,0)),ISERROR(MATCH("A",'Saisie résultats'!BY145:CH145,0)))),"A",SUM('Saisie résultats'!BT145:BU145,'Saisie résultats'!BY145:CH145))))</f>
      </c>
      <c r="K146" s="38">
        <f>IF(ISBLANK('Liste élèves'!B147),"",IF(COUNTBLANK('Saisie résultats'!CL145:CR145)&gt;0,"",IF(NOT(AND(ISERROR(MATCH("A",'Saisie résultats'!CL145:CR145,0)))),"A",SUM('Saisie résultats'!CL145:CR145))))</f>
      </c>
      <c r="L146" s="38">
        <f>IF(ISBLANK('Liste élèves'!B147),"",IF(OR(COUNTBLANK('Saisie résultats'!CI145:CK145)&gt;0,COUNTBLANK('Saisie résultats'!CS145:CV145)&gt;0),"",IF(NOT(AND(ISERROR(MATCH("A",'Saisie résultats'!CI145:CK145,0)),ISERROR(MATCH("A",'Saisie résultats'!CS145:CV145,0)))),"A",SUM('Saisie résultats'!CI145:CK145,'Saisie résultats'!CS145:CV145))))</f>
      </c>
      <c r="M146" s="38">
        <f>IF(ISBLANK('Liste élèves'!B147),"",IF(OR(COUNTBLANK('Saisie résultats'!BL145:BN145)&gt;0,COUNTBLANK('Saisie résultats'!CW145:CY145)&gt;0),"",IF(NOT(AND(ISERROR(MATCH("A",'Saisie résultats'!BL145:BN145,0)),ISERROR(MATCH("A",'Saisie résultats'!CW145:CY145,0)))),"A",SUM('Saisie résultats'!BL145:BN145,'Saisie résultats'!CW145:CY145))))</f>
      </c>
      <c r="N146" s="22" t="b">
        <f>AND(NOT(ISBLANK('Liste élèves'!B147)),COUNTA('Saisie résultats'!D145:CY145)&lt;&gt;100)</f>
        <v>0</v>
      </c>
      <c r="O146" s="22">
        <f>COUNTBLANK('Saisie résultats'!D145:CY145)</f>
        <v>100</v>
      </c>
      <c r="P146" s="22" t="b">
        <f t="shared" si="5"/>
        <v>1</v>
      </c>
      <c r="Q146" s="22">
        <f>IF(ISBLANK('Liste élèves'!B147),"",IF(OR(ISTEXT(D146),ISTEXT(E146),ISTEXT(F146),ISTEXT(G146),ISTEXT(H146)),"",SUM(D146:H146)))</f>
      </c>
      <c r="R146" s="22">
        <f>IF(ISBLANK('Liste élèves'!B147),"",IF(OR(ISTEXT(I146),ISTEXT(J146),ISTEXT(K146),ISTEXT(L146),ISTEXT(M146)),"",SUM(I146:M146)))</f>
      </c>
      <c r="AD146" s="39"/>
      <c r="AE146" s="39"/>
      <c r="AF146" s="40"/>
      <c r="AG146" s="40"/>
      <c r="AH146" s="40"/>
      <c r="AI146" s="40"/>
      <c r="AJ146" s="40"/>
      <c r="IS146" s="7"/>
    </row>
    <row r="147" spans="2:253" s="22" customFormat="1" ht="15" customHeight="1">
      <c r="B147" s="36">
        <v>138</v>
      </c>
      <c r="C147" s="37">
        <f>IF(ISBLANK('Liste élèves'!B148),"",('Liste élèves'!B148))</f>
      </c>
      <c r="D147" s="38">
        <f>IF(ISBLANK('Liste élèves'!B148),"",IF(OR(COUNTBLANK('Saisie résultats'!D146:I146)&gt;0,COUNTBLANK('Saisie résultats'!X146:AB146)&gt;0,COUNTBLANK('Saisie résultats'!AD146)&gt;0,COUNTBLANK('Saisie résultats'!BI146:BK146)&gt;0),"",IF(NOT(AND(ISERROR(MATCH("A",'Saisie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résultats'!BI146:BK146))))</f>
      </c>
      <c r="E147" s="38">
        <f>IF(ISBLANK('Liste élèves'!B148),"",IF(OR(COUNTBLANK('Saisie résultats'!M146:R146)&gt;0,COUNTBLANK('Saisie résultats'!AC146)&gt;0,COUNTBLANK('Saisie résultats'!BA146:BC146)&gt;0),"",IF(NOT(AND(ISERROR(MATCH("A",'Saisie résultats'!M146:R146,0)),ISERROR(MATCH("A",'Saisie résultats'!AC146:AC146,0)),ISERROR(MATCH("A",'Saisie résultats'!BA146:BC146,0)))),"A",SUM('Saisie résultats'!M146:R146,'Saisie résultats'!AC146,'Saisie résultats'!BA146:BC146))))</f>
      </c>
      <c r="F147" s="38">
        <f>IF(ISBLANK('Liste élèves'!B148),"",IF(OR(COUNTBLANK('Saisie résultats'!J146:L146)&gt;0,COUNTBLANK('Saisie résultats'!AY146:AZ146)&gt;0,COUNTBLANK('Saisie résultats'!BD146:BH146)&gt;0),"",IF(NOT(AND(ISERROR(MATCH("A",'Saisie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résultats'!BD146:BH146))))</f>
      </c>
      <c r="G147" s="38">
        <f>IF(ISBLANK('Liste élèves'!B148),"",IF(OR(COUNTBLANK('Saisie résultats'!S146:W146)&gt;0,COUNTBLANK('Saisie résultats'!AI146:AK146)&gt;0,COUNTBLANK('Saisie résultats'!AN146:AT146)&gt;0),"",IF(NOT(AND(ISERROR(MATCH("A",'Saisie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résultats'!AN146:AT146))))</f>
      </c>
      <c r="H147" s="38">
        <f>IF(ISBLANK('Liste élèves'!B148),"",IF(OR(COUNTBLANK('Saisie résultats'!AE146:AH146)&gt;0,COUNTBLANK('Saisie résultats'!AL146:AM146)&gt;0,COUNTBLANK('Saisie résultats'!AV146:AX146)&gt;0),"",IF(NOT(AND(ISERROR(MATCH("A",'Saisie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résultats'!AV146:AX146))))</f>
      </c>
      <c r="I147" s="38">
        <f>IF(ISBLANK('Liste élèves'!B148),"",IF(OR(COUNTBLANK('Saisie résultats'!BO146:BS146)&gt;0,COUNTBLANK('Saisie résultats'!BV146:BX146)&gt;0),"",IF(NOT(AND(ISERROR(MATCH("A",'Saisie résultats'!BO146:BS146,0)),ISERROR(MATCH("A",'Saisie résultats'!BV146:BX146,0)))),"A",SUM('Saisie résultats'!BO146:BS146,'Saisie résultats'!BV146:BX146))))</f>
      </c>
      <c r="J147" s="38">
        <f>IF(ISBLANK('Liste élèves'!B148),"",IF(OR(COUNTBLANK('Saisie résultats'!BT146:BU146)&gt;0,COUNTBLANK('Saisie résultats'!BY146:CH146)&gt;0),"",IF(NOT(AND(ISERROR(MATCH("A",'Saisie résultats'!BT146:BU146,0)),ISERROR(MATCH("A",'Saisie résultats'!BY146:CH146,0)))),"A",SUM('Saisie résultats'!BT146:BU146,'Saisie résultats'!BY146:CH146))))</f>
      </c>
      <c r="K147" s="38">
        <f>IF(ISBLANK('Liste élèves'!B148),"",IF(COUNTBLANK('Saisie résultats'!CL146:CR146)&gt;0,"",IF(NOT(AND(ISERROR(MATCH("A",'Saisie résultats'!CL146:CR146,0)))),"A",SUM('Saisie résultats'!CL146:CR146))))</f>
      </c>
      <c r="L147" s="38">
        <f>IF(ISBLANK('Liste élèves'!B148),"",IF(OR(COUNTBLANK('Saisie résultats'!CI146:CK146)&gt;0,COUNTBLANK('Saisie résultats'!CS146:CV146)&gt;0),"",IF(NOT(AND(ISERROR(MATCH("A",'Saisie résultats'!CI146:CK146,0)),ISERROR(MATCH("A",'Saisie résultats'!CS146:CV146,0)))),"A",SUM('Saisie résultats'!CI146:CK146,'Saisie résultats'!CS146:CV146))))</f>
      </c>
      <c r="M147" s="38">
        <f>IF(ISBLANK('Liste élèves'!B148),"",IF(OR(COUNTBLANK('Saisie résultats'!BL146:BN146)&gt;0,COUNTBLANK('Saisie résultats'!CW146:CY146)&gt;0),"",IF(NOT(AND(ISERROR(MATCH("A",'Saisie résultats'!BL146:BN146,0)),ISERROR(MATCH("A",'Saisie résultats'!CW146:CY146,0)))),"A",SUM('Saisie résultats'!BL146:BN146,'Saisie résultats'!CW146:CY146))))</f>
      </c>
      <c r="N147" s="22" t="b">
        <f>AND(NOT(ISBLANK('Liste élèves'!B148)),COUNTA('Saisie résultats'!D146:CY146)&lt;&gt;100)</f>
        <v>0</v>
      </c>
      <c r="O147" s="22">
        <f>COUNTBLANK('Saisie résultats'!D146:CY146)</f>
        <v>100</v>
      </c>
      <c r="P147" s="22" t="b">
        <f t="shared" si="5"/>
        <v>1</v>
      </c>
      <c r="Q147" s="22">
        <f>IF(ISBLANK('Liste élèves'!B148),"",IF(OR(ISTEXT(D147),ISTEXT(E147),ISTEXT(F147),ISTEXT(G147),ISTEXT(H147)),"",SUM(D147:H147)))</f>
      </c>
      <c r="R147" s="22">
        <f>IF(ISBLANK('Liste élèves'!B148),"",IF(OR(ISTEXT(I147),ISTEXT(J147),ISTEXT(K147),ISTEXT(L147),ISTEXT(M147)),"",SUM(I147:M147)))</f>
      </c>
      <c r="AD147" s="39"/>
      <c r="AE147" s="39"/>
      <c r="AF147" s="40"/>
      <c r="AG147" s="40"/>
      <c r="AH147" s="40"/>
      <c r="AI147" s="40"/>
      <c r="AJ147" s="40"/>
      <c r="IS147" s="7"/>
    </row>
    <row r="148" spans="2:253" s="22" customFormat="1" ht="15" customHeight="1">
      <c r="B148" s="36">
        <v>139</v>
      </c>
      <c r="C148" s="37">
        <f>IF(ISBLANK('Liste élèves'!B149),"",('Liste élèves'!B149))</f>
      </c>
      <c r="D148" s="38">
        <f>IF(ISBLANK('Liste élèves'!B149),"",IF(OR(COUNTBLANK('Saisie résultats'!D147:I147)&gt;0,COUNTBLANK('Saisie résultats'!X147:AB147)&gt;0,COUNTBLANK('Saisie résultats'!AD147)&gt;0,COUNTBLANK('Saisie résultats'!BI147:BK147)&gt;0),"",IF(NOT(AND(ISERROR(MATCH("A",'Saisie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résultats'!BI147:BK147))))</f>
      </c>
      <c r="E148" s="38">
        <f>IF(ISBLANK('Liste élèves'!B149),"",IF(OR(COUNTBLANK('Saisie résultats'!M147:R147)&gt;0,COUNTBLANK('Saisie résultats'!AC147)&gt;0,COUNTBLANK('Saisie résultats'!BA147:BC147)&gt;0),"",IF(NOT(AND(ISERROR(MATCH("A",'Saisie résultats'!M147:R147,0)),ISERROR(MATCH("A",'Saisie résultats'!AC147:AC147,0)),ISERROR(MATCH("A",'Saisie résultats'!BA147:BC147,0)))),"A",SUM('Saisie résultats'!M147:R147,'Saisie résultats'!AC147,'Saisie résultats'!BA147:BC147))))</f>
      </c>
      <c r="F148" s="38">
        <f>IF(ISBLANK('Liste élèves'!B149),"",IF(OR(COUNTBLANK('Saisie résultats'!J147:L147)&gt;0,COUNTBLANK('Saisie résultats'!AY147:AZ147)&gt;0,COUNTBLANK('Saisie résultats'!BD147:BH147)&gt;0),"",IF(NOT(AND(ISERROR(MATCH("A",'Saisie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résultats'!BD147:BH147))))</f>
      </c>
      <c r="G148" s="38">
        <f>IF(ISBLANK('Liste élèves'!B149),"",IF(OR(COUNTBLANK('Saisie résultats'!S147:W147)&gt;0,COUNTBLANK('Saisie résultats'!AI147:AK147)&gt;0,COUNTBLANK('Saisie résultats'!AN147:AT147)&gt;0),"",IF(NOT(AND(ISERROR(MATCH("A",'Saisie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résultats'!AN147:AT147))))</f>
      </c>
      <c r="H148" s="38">
        <f>IF(ISBLANK('Liste élèves'!B149),"",IF(OR(COUNTBLANK('Saisie résultats'!AE147:AH147)&gt;0,COUNTBLANK('Saisie résultats'!AL147:AM147)&gt;0,COUNTBLANK('Saisie résultats'!AV147:AX147)&gt;0),"",IF(NOT(AND(ISERROR(MATCH("A",'Saisie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résultats'!AV147:AX147))))</f>
      </c>
      <c r="I148" s="38">
        <f>IF(ISBLANK('Liste élèves'!B149),"",IF(OR(COUNTBLANK('Saisie résultats'!BO147:BS147)&gt;0,COUNTBLANK('Saisie résultats'!BV147:BX147)&gt;0),"",IF(NOT(AND(ISERROR(MATCH("A",'Saisie résultats'!BO147:BS147,0)),ISERROR(MATCH("A",'Saisie résultats'!BV147:BX147,0)))),"A",SUM('Saisie résultats'!BO147:BS147,'Saisie résultats'!BV147:BX147))))</f>
      </c>
      <c r="J148" s="38">
        <f>IF(ISBLANK('Liste élèves'!B149),"",IF(OR(COUNTBLANK('Saisie résultats'!BT147:BU147)&gt;0,COUNTBLANK('Saisie résultats'!BY147:CH147)&gt;0),"",IF(NOT(AND(ISERROR(MATCH("A",'Saisie résultats'!BT147:BU147,0)),ISERROR(MATCH("A",'Saisie résultats'!BY147:CH147,0)))),"A",SUM('Saisie résultats'!BT147:BU147,'Saisie résultats'!BY147:CH147))))</f>
      </c>
      <c r="K148" s="38">
        <f>IF(ISBLANK('Liste élèves'!B149),"",IF(COUNTBLANK('Saisie résultats'!CL147:CR147)&gt;0,"",IF(NOT(AND(ISERROR(MATCH("A",'Saisie résultats'!CL147:CR147,0)))),"A",SUM('Saisie résultats'!CL147:CR147))))</f>
      </c>
      <c r="L148" s="38">
        <f>IF(ISBLANK('Liste élèves'!B149),"",IF(OR(COUNTBLANK('Saisie résultats'!CI147:CK147)&gt;0,COUNTBLANK('Saisie résultats'!CS147:CV147)&gt;0),"",IF(NOT(AND(ISERROR(MATCH("A",'Saisie résultats'!CI147:CK147,0)),ISERROR(MATCH("A",'Saisie résultats'!CS147:CV147,0)))),"A",SUM('Saisie résultats'!CI147:CK147,'Saisie résultats'!CS147:CV147))))</f>
      </c>
      <c r="M148" s="38">
        <f>IF(ISBLANK('Liste élèves'!B149),"",IF(OR(COUNTBLANK('Saisie résultats'!BL147:BN147)&gt;0,COUNTBLANK('Saisie résultats'!CW147:CY147)&gt;0),"",IF(NOT(AND(ISERROR(MATCH("A",'Saisie résultats'!BL147:BN147,0)),ISERROR(MATCH("A",'Saisie résultats'!CW147:CY147,0)))),"A",SUM('Saisie résultats'!BL147:BN147,'Saisie résultats'!CW147:CY147))))</f>
      </c>
      <c r="N148" s="22" t="b">
        <f>AND(NOT(ISBLANK('Liste élèves'!B149)),COUNTA('Saisie résultats'!D147:CY147)&lt;&gt;100)</f>
        <v>0</v>
      </c>
      <c r="O148" s="22">
        <f>COUNTBLANK('Saisie résultats'!D147:CY147)</f>
        <v>100</v>
      </c>
      <c r="P148" s="22" t="b">
        <f t="shared" si="5"/>
        <v>1</v>
      </c>
      <c r="Q148" s="22">
        <f>IF(ISBLANK('Liste élèves'!B149),"",IF(OR(ISTEXT(D148),ISTEXT(E148),ISTEXT(F148),ISTEXT(G148),ISTEXT(H148)),"",SUM(D148:H148)))</f>
      </c>
      <c r="R148" s="22">
        <f>IF(ISBLANK('Liste élèves'!B149),"",IF(OR(ISTEXT(I148),ISTEXT(J148),ISTEXT(K148),ISTEXT(L148),ISTEXT(M148)),"",SUM(I148:M148)))</f>
      </c>
      <c r="AD148" s="39"/>
      <c r="AE148" s="39"/>
      <c r="AF148" s="40"/>
      <c r="AG148" s="40"/>
      <c r="AH148" s="40"/>
      <c r="AI148" s="40"/>
      <c r="AJ148" s="40"/>
      <c r="IS148" s="7"/>
    </row>
    <row r="149" spans="2:253" s="22" customFormat="1" ht="15" customHeight="1">
      <c r="B149" s="36">
        <v>140</v>
      </c>
      <c r="C149" s="37">
        <f>IF(ISBLANK('Liste élèves'!B150),"",('Liste élèves'!B150))</f>
      </c>
      <c r="D149" s="38">
        <f>IF(ISBLANK('Liste élèves'!B150),"",IF(OR(COUNTBLANK('Saisie résultats'!D148:I148)&gt;0,COUNTBLANK('Saisie résultats'!X148:AB148)&gt;0,COUNTBLANK('Saisie résultats'!AD148)&gt;0,COUNTBLANK('Saisie résultats'!BI148:BK148)&gt;0),"",IF(NOT(AND(ISERROR(MATCH("A",'Saisie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résultats'!BI148:BK148))))</f>
      </c>
      <c r="E149" s="38">
        <f>IF(ISBLANK('Liste élèves'!B150),"",IF(OR(COUNTBLANK('Saisie résultats'!M148:R148)&gt;0,COUNTBLANK('Saisie résultats'!AC148)&gt;0,COUNTBLANK('Saisie résultats'!BA148:BC148)&gt;0),"",IF(NOT(AND(ISERROR(MATCH("A",'Saisie résultats'!M148:R148,0)),ISERROR(MATCH("A",'Saisie résultats'!AC148:AC148,0)),ISERROR(MATCH("A",'Saisie résultats'!BA148:BC148,0)))),"A",SUM('Saisie résultats'!M148:R148,'Saisie résultats'!AC148,'Saisie résultats'!BA148:BC148))))</f>
      </c>
      <c r="F149" s="38">
        <f>IF(ISBLANK('Liste élèves'!B150),"",IF(OR(COUNTBLANK('Saisie résultats'!J148:L148)&gt;0,COUNTBLANK('Saisie résultats'!AY148:AZ148)&gt;0,COUNTBLANK('Saisie résultats'!BD148:BH148)&gt;0),"",IF(NOT(AND(ISERROR(MATCH("A",'Saisie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résultats'!BD148:BH148))))</f>
      </c>
      <c r="G149" s="38">
        <f>IF(ISBLANK('Liste élèves'!B150),"",IF(OR(COUNTBLANK('Saisie résultats'!S148:W148)&gt;0,COUNTBLANK('Saisie résultats'!AI148:AK148)&gt;0,COUNTBLANK('Saisie résultats'!AN148:AT148)&gt;0),"",IF(NOT(AND(ISERROR(MATCH("A",'Saisie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résultats'!AN148:AT148))))</f>
      </c>
      <c r="H149" s="38">
        <f>IF(ISBLANK('Liste élèves'!B150),"",IF(OR(COUNTBLANK('Saisie résultats'!AE148:AH148)&gt;0,COUNTBLANK('Saisie résultats'!AL148:AM148)&gt;0,COUNTBLANK('Saisie résultats'!AV148:AX148)&gt;0),"",IF(NOT(AND(ISERROR(MATCH("A",'Saisie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résultats'!AV148:AX148))))</f>
      </c>
      <c r="I149" s="38">
        <f>IF(ISBLANK('Liste élèves'!B150),"",IF(OR(COUNTBLANK('Saisie résultats'!BO148:BS148)&gt;0,COUNTBLANK('Saisie résultats'!BV148:BX148)&gt;0),"",IF(NOT(AND(ISERROR(MATCH("A",'Saisie résultats'!BO148:BS148,0)),ISERROR(MATCH("A",'Saisie résultats'!BV148:BX148,0)))),"A",SUM('Saisie résultats'!BO148:BS148,'Saisie résultats'!BV148:BX148))))</f>
      </c>
      <c r="J149" s="38">
        <f>IF(ISBLANK('Liste élèves'!B150),"",IF(OR(COUNTBLANK('Saisie résultats'!BT148:BU148)&gt;0,COUNTBLANK('Saisie résultats'!BY148:CH148)&gt;0),"",IF(NOT(AND(ISERROR(MATCH("A",'Saisie résultats'!BT148:BU148,0)),ISERROR(MATCH("A",'Saisie résultats'!BY148:CH148,0)))),"A",SUM('Saisie résultats'!BT148:BU148,'Saisie résultats'!BY148:CH148))))</f>
      </c>
      <c r="K149" s="38">
        <f>IF(ISBLANK('Liste élèves'!B150),"",IF(COUNTBLANK('Saisie résultats'!CL148:CR148)&gt;0,"",IF(NOT(AND(ISERROR(MATCH("A",'Saisie résultats'!CL148:CR148,0)))),"A",SUM('Saisie résultats'!CL148:CR148))))</f>
      </c>
      <c r="L149" s="38">
        <f>IF(ISBLANK('Liste élèves'!B150),"",IF(OR(COUNTBLANK('Saisie résultats'!CI148:CK148)&gt;0,COUNTBLANK('Saisie résultats'!CS148:CV148)&gt;0),"",IF(NOT(AND(ISERROR(MATCH("A",'Saisie résultats'!CI148:CK148,0)),ISERROR(MATCH("A",'Saisie résultats'!CS148:CV148,0)))),"A",SUM('Saisie résultats'!CI148:CK148,'Saisie résultats'!CS148:CV148))))</f>
      </c>
      <c r="M149" s="38">
        <f>IF(ISBLANK('Liste élèves'!B150),"",IF(OR(COUNTBLANK('Saisie résultats'!BL148:BN148)&gt;0,COUNTBLANK('Saisie résultats'!CW148:CY148)&gt;0),"",IF(NOT(AND(ISERROR(MATCH("A",'Saisie résultats'!BL148:BN148,0)),ISERROR(MATCH("A",'Saisie résultats'!CW148:CY148,0)))),"A",SUM('Saisie résultats'!BL148:BN148,'Saisie résultats'!CW148:CY148))))</f>
      </c>
      <c r="N149" s="22" t="b">
        <f>AND(NOT(ISBLANK('Liste élèves'!B150)),COUNTA('Saisie résultats'!D148:CY148)&lt;&gt;100)</f>
        <v>0</v>
      </c>
      <c r="O149" s="22">
        <f>COUNTBLANK('Saisie résultats'!D148:CY148)</f>
        <v>100</v>
      </c>
      <c r="P149" s="22" t="b">
        <f t="shared" si="5"/>
        <v>1</v>
      </c>
      <c r="Q149" s="22">
        <f>IF(ISBLANK('Liste élèves'!B150),"",IF(OR(ISTEXT(D149),ISTEXT(E149),ISTEXT(F149),ISTEXT(G149),ISTEXT(H149)),"",SUM(D149:H149)))</f>
      </c>
      <c r="R149" s="22">
        <f>IF(ISBLANK('Liste élèves'!B150),"",IF(OR(ISTEXT(I149),ISTEXT(J149),ISTEXT(K149),ISTEXT(L149),ISTEXT(M149)),"",SUM(I149:M149)))</f>
      </c>
      <c r="AD149" s="39"/>
      <c r="AE149" s="39"/>
      <c r="AF149" s="40"/>
      <c r="AG149" s="40"/>
      <c r="AH149" s="40"/>
      <c r="AI149" s="40"/>
      <c r="AJ149" s="40"/>
      <c r="IS149" s="7"/>
    </row>
    <row r="150" spans="2:253" s="22" customFormat="1" ht="15" customHeight="1">
      <c r="B150" s="36">
        <v>141</v>
      </c>
      <c r="C150" s="37">
        <f>IF(ISBLANK('Liste élèves'!B151),"",('Liste élèves'!B151))</f>
      </c>
      <c r="D150" s="38">
        <f>IF(ISBLANK('Liste élèves'!B151),"",IF(OR(COUNTBLANK('Saisie résultats'!D149:I149)&gt;0,COUNTBLANK('Saisie résultats'!X149:AB149)&gt;0,COUNTBLANK('Saisie résultats'!AD149)&gt;0,COUNTBLANK('Saisie résultats'!BI149:BK149)&gt;0),"",IF(NOT(AND(ISERROR(MATCH("A",'Saisie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résultats'!BI149:BK149))))</f>
      </c>
      <c r="E150" s="38">
        <f>IF(ISBLANK('Liste élèves'!B151),"",IF(OR(COUNTBLANK('Saisie résultats'!M149:R149)&gt;0,COUNTBLANK('Saisie résultats'!AC149)&gt;0,COUNTBLANK('Saisie résultats'!BA149:BC149)&gt;0),"",IF(NOT(AND(ISERROR(MATCH("A",'Saisie résultats'!M149:R149,0)),ISERROR(MATCH("A",'Saisie résultats'!AC149:AC149,0)),ISERROR(MATCH("A",'Saisie résultats'!BA149:BC149,0)))),"A",SUM('Saisie résultats'!M149:R149,'Saisie résultats'!AC149,'Saisie résultats'!BA149:BC149))))</f>
      </c>
      <c r="F150" s="38">
        <f>IF(ISBLANK('Liste élèves'!B151),"",IF(OR(COUNTBLANK('Saisie résultats'!J149:L149)&gt;0,COUNTBLANK('Saisie résultats'!AY149:AZ149)&gt;0,COUNTBLANK('Saisie résultats'!BD149:BH149)&gt;0),"",IF(NOT(AND(ISERROR(MATCH("A",'Saisie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résultats'!BD149:BH149))))</f>
      </c>
      <c r="G150" s="38">
        <f>IF(ISBLANK('Liste élèves'!B151),"",IF(OR(COUNTBLANK('Saisie résultats'!S149:W149)&gt;0,COUNTBLANK('Saisie résultats'!AI149:AK149)&gt;0,COUNTBLANK('Saisie résultats'!AN149:AT149)&gt;0),"",IF(NOT(AND(ISERROR(MATCH("A",'Saisie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résultats'!AN149:AT149))))</f>
      </c>
      <c r="H150" s="38">
        <f>IF(ISBLANK('Liste élèves'!B151),"",IF(OR(COUNTBLANK('Saisie résultats'!AE149:AH149)&gt;0,COUNTBLANK('Saisie résultats'!AL149:AM149)&gt;0,COUNTBLANK('Saisie résultats'!AV149:AX149)&gt;0),"",IF(NOT(AND(ISERROR(MATCH("A",'Saisie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résultats'!AV149:AX149))))</f>
      </c>
      <c r="I150" s="38">
        <f>IF(ISBLANK('Liste élèves'!B151),"",IF(OR(COUNTBLANK('Saisie résultats'!BO149:BS149)&gt;0,COUNTBLANK('Saisie résultats'!BV149:BX149)&gt;0),"",IF(NOT(AND(ISERROR(MATCH("A",'Saisie résultats'!BO149:BS149,0)),ISERROR(MATCH("A",'Saisie résultats'!BV149:BX149,0)))),"A",SUM('Saisie résultats'!BO149:BS149,'Saisie résultats'!BV149:BX149))))</f>
      </c>
      <c r="J150" s="38">
        <f>IF(ISBLANK('Liste élèves'!B151),"",IF(OR(COUNTBLANK('Saisie résultats'!BT149:BU149)&gt;0,COUNTBLANK('Saisie résultats'!BY149:CH149)&gt;0),"",IF(NOT(AND(ISERROR(MATCH("A",'Saisie résultats'!BT149:BU149,0)),ISERROR(MATCH("A",'Saisie résultats'!BY149:CH149,0)))),"A",SUM('Saisie résultats'!BT149:BU149,'Saisie résultats'!BY149:CH149))))</f>
      </c>
      <c r="K150" s="38">
        <f>IF(ISBLANK('Liste élèves'!B151),"",IF(COUNTBLANK('Saisie résultats'!CL149:CR149)&gt;0,"",IF(NOT(AND(ISERROR(MATCH("A",'Saisie résultats'!CL149:CR149,0)))),"A",SUM('Saisie résultats'!CL149:CR149))))</f>
      </c>
      <c r="L150" s="38">
        <f>IF(ISBLANK('Liste élèves'!B151),"",IF(OR(COUNTBLANK('Saisie résultats'!CI149:CK149)&gt;0,COUNTBLANK('Saisie résultats'!CS149:CV149)&gt;0),"",IF(NOT(AND(ISERROR(MATCH("A",'Saisie résultats'!CI149:CK149,0)),ISERROR(MATCH("A",'Saisie résultats'!CS149:CV149,0)))),"A",SUM('Saisie résultats'!CI149:CK149,'Saisie résultats'!CS149:CV149))))</f>
      </c>
      <c r="M150" s="38">
        <f>IF(ISBLANK('Liste élèves'!B151),"",IF(OR(COUNTBLANK('Saisie résultats'!BL149:BN149)&gt;0,COUNTBLANK('Saisie résultats'!CW149:CY149)&gt;0),"",IF(NOT(AND(ISERROR(MATCH("A",'Saisie résultats'!BL149:BN149,0)),ISERROR(MATCH("A",'Saisie résultats'!CW149:CY149,0)))),"A",SUM('Saisie résultats'!BL149:BN149,'Saisie résultats'!CW149:CY149))))</f>
      </c>
      <c r="N150" s="22" t="b">
        <f>AND(NOT(ISBLANK('Liste élèves'!B151)),COUNTA('Saisie résultats'!D149:CY149)&lt;&gt;100)</f>
        <v>0</v>
      </c>
      <c r="O150" s="22">
        <f>COUNTBLANK('Saisie résultats'!D149:CY149)</f>
        <v>100</v>
      </c>
      <c r="P150" s="22" t="b">
        <f t="shared" si="5"/>
        <v>1</v>
      </c>
      <c r="Q150" s="22">
        <f>IF(ISBLANK('Liste élèves'!B151),"",IF(OR(ISTEXT(D150),ISTEXT(E150),ISTEXT(F150),ISTEXT(G150),ISTEXT(H150)),"",SUM(D150:H150)))</f>
      </c>
      <c r="R150" s="22">
        <f>IF(ISBLANK('Liste élèves'!B151),"",IF(OR(ISTEXT(I150),ISTEXT(J150),ISTEXT(K150),ISTEXT(L150),ISTEXT(M150)),"",SUM(I150:M150)))</f>
      </c>
      <c r="AD150" s="39"/>
      <c r="AE150" s="39"/>
      <c r="AF150" s="40"/>
      <c r="AG150" s="40"/>
      <c r="AH150" s="40"/>
      <c r="AI150" s="40"/>
      <c r="AJ150" s="40"/>
      <c r="IS150" s="7"/>
    </row>
    <row r="151" spans="2:253" s="22" customFormat="1" ht="15" customHeight="1">
      <c r="B151" s="36">
        <v>142</v>
      </c>
      <c r="C151" s="37">
        <f>IF(ISBLANK('Liste élèves'!B152),"",('Liste élèves'!B152))</f>
      </c>
      <c r="D151" s="38">
        <f>IF(ISBLANK('Liste élèves'!B152),"",IF(OR(COUNTBLANK('Saisie résultats'!D150:I150)&gt;0,COUNTBLANK('Saisie résultats'!X150:AB150)&gt;0,COUNTBLANK('Saisie résultats'!AD150)&gt;0,COUNTBLANK('Saisie résultats'!BI150:BK150)&gt;0),"",IF(NOT(AND(ISERROR(MATCH("A",'Saisie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résultats'!BI150:BK150))))</f>
      </c>
      <c r="E151" s="38">
        <f>IF(ISBLANK('Liste élèves'!B152),"",IF(OR(COUNTBLANK('Saisie résultats'!M150:R150)&gt;0,COUNTBLANK('Saisie résultats'!AC150)&gt;0,COUNTBLANK('Saisie résultats'!BA150:BC150)&gt;0),"",IF(NOT(AND(ISERROR(MATCH("A",'Saisie résultats'!M150:R150,0)),ISERROR(MATCH("A",'Saisie résultats'!AC150:AC150,0)),ISERROR(MATCH("A",'Saisie résultats'!BA150:BC150,0)))),"A",SUM('Saisie résultats'!M150:R150,'Saisie résultats'!AC150,'Saisie résultats'!BA150:BC150))))</f>
      </c>
      <c r="F151" s="38">
        <f>IF(ISBLANK('Liste élèves'!B152),"",IF(OR(COUNTBLANK('Saisie résultats'!J150:L150)&gt;0,COUNTBLANK('Saisie résultats'!AY150:AZ150)&gt;0,COUNTBLANK('Saisie résultats'!BD150:BH150)&gt;0),"",IF(NOT(AND(ISERROR(MATCH("A",'Saisie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résultats'!BD150:BH150))))</f>
      </c>
      <c r="G151" s="38">
        <f>IF(ISBLANK('Liste élèves'!B152),"",IF(OR(COUNTBLANK('Saisie résultats'!S150:W150)&gt;0,COUNTBLANK('Saisie résultats'!AI150:AK150)&gt;0,COUNTBLANK('Saisie résultats'!AN150:AT150)&gt;0),"",IF(NOT(AND(ISERROR(MATCH("A",'Saisie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résultats'!AN150:AT150))))</f>
      </c>
      <c r="H151" s="38">
        <f>IF(ISBLANK('Liste élèves'!B152),"",IF(OR(COUNTBLANK('Saisie résultats'!AE150:AH150)&gt;0,COUNTBLANK('Saisie résultats'!AL150:AM150)&gt;0,COUNTBLANK('Saisie résultats'!AV150:AX150)&gt;0),"",IF(NOT(AND(ISERROR(MATCH("A",'Saisie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résultats'!AV150:AX150))))</f>
      </c>
      <c r="I151" s="38">
        <f>IF(ISBLANK('Liste élèves'!B152),"",IF(OR(COUNTBLANK('Saisie résultats'!BO150:BS150)&gt;0,COUNTBLANK('Saisie résultats'!BV150:BX150)&gt;0),"",IF(NOT(AND(ISERROR(MATCH("A",'Saisie résultats'!BO150:BS150,0)),ISERROR(MATCH("A",'Saisie résultats'!BV150:BX150,0)))),"A",SUM('Saisie résultats'!BO150:BS150,'Saisie résultats'!BV150:BX150))))</f>
      </c>
      <c r="J151" s="38">
        <f>IF(ISBLANK('Liste élèves'!B152),"",IF(OR(COUNTBLANK('Saisie résultats'!BT150:BU150)&gt;0,COUNTBLANK('Saisie résultats'!BY150:CH150)&gt;0),"",IF(NOT(AND(ISERROR(MATCH("A",'Saisie résultats'!BT150:BU150,0)),ISERROR(MATCH("A",'Saisie résultats'!BY150:CH150,0)))),"A",SUM('Saisie résultats'!BT150:BU150,'Saisie résultats'!BY150:CH150))))</f>
      </c>
      <c r="K151" s="38">
        <f>IF(ISBLANK('Liste élèves'!B152),"",IF(COUNTBLANK('Saisie résultats'!CL150:CR150)&gt;0,"",IF(NOT(AND(ISERROR(MATCH("A",'Saisie résultats'!CL150:CR150,0)))),"A",SUM('Saisie résultats'!CL150:CR150))))</f>
      </c>
      <c r="L151" s="38">
        <f>IF(ISBLANK('Liste élèves'!B152),"",IF(OR(COUNTBLANK('Saisie résultats'!CI150:CK150)&gt;0,COUNTBLANK('Saisie résultats'!CS150:CV150)&gt;0),"",IF(NOT(AND(ISERROR(MATCH("A",'Saisie résultats'!CI150:CK150,0)),ISERROR(MATCH("A",'Saisie résultats'!CS150:CV150,0)))),"A",SUM('Saisie résultats'!CI150:CK150,'Saisie résultats'!CS150:CV150))))</f>
      </c>
      <c r="M151" s="38">
        <f>IF(ISBLANK('Liste élèves'!B152),"",IF(OR(COUNTBLANK('Saisie résultats'!BL150:BN150)&gt;0,COUNTBLANK('Saisie résultats'!CW150:CY150)&gt;0),"",IF(NOT(AND(ISERROR(MATCH("A",'Saisie résultats'!BL150:BN150,0)),ISERROR(MATCH("A",'Saisie résultats'!CW150:CY150,0)))),"A",SUM('Saisie résultats'!BL150:BN150,'Saisie résultats'!CW150:CY150))))</f>
      </c>
      <c r="N151" s="22" t="b">
        <f>AND(NOT(ISBLANK('Liste élèves'!B152)),COUNTA('Saisie résultats'!D150:CY150)&lt;&gt;100)</f>
        <v>0</v>
      </c>
      <c r="O151" s="22">
        <f>COUNTBLANK('Saisie résultats'!D150:CY150)</f>
        <v>100</v>
      </c>
      <c r="P151" s="22" t="b">
        <f t="shared" si="5"/>
        <v>1</v>
      </c>
      <c r="Q151" s="22">
        <f>IF(ISBLANK('Liste élèves'!B152),"",IF(OR(ISTEXT(D151),ISTEXT(E151),ISTEXT(F151),ISTEXT(G151),ISTEXT(H151)),"",SUM(D151:H151)))</f>
      </c>
      <c r="R151" s="22">
        <f>IF(ISBLANK('Liste élèves'!B152),"",IF(OR(ISTEXT(I151),ISTEXT(J151),ISTEXT(K151),ISTEXT(L151),ISTEXT(M151)),"",SUM(I151:M151)))</f>
      </c>
      <c r="AD151" s="39"/>
      <c r="AE151" s="39"/>
      <c r="AF151" s="40"/>
      <c r="AG151" s="40"/>
      <c r="AH151" s="40"/>
      <c r="AI151" s="40"/>
      <c r="AJ151" s="40"/>
      <c r="IS151" s="7"/>
    </row>
    <row r="152" spans="2:253" s="22" customFormat="1" ht="15" customHeight="1">
      <c r="B152" s="36">
        <v>143</v>
      </c>
      <c r="C152" s="37">
        <f>IF(ISBLANK('Liste élèves'!B153),"",('Liste élèves'!B153))</f>
      </c>
      <c r="D152" s="38">
        <f>IF(ISBLANK('Liste élèves'!B153),"",IF(OR(COUNTBLANK('Saisie résultats'!D151:I151)&gt;0,COUNTBLANK('Saisie résultats'!X151:AB151)&gt;0,COUNTBLANK('Saisie résultats'!AD151)&gt;0,COUNTBLANK('Saisie résultats'!BI151:BK151)&gt;0),"",IF(NOT(AND(ISERROR(MATCH("A",'Saisie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résultats'!BI151:BK151))))</f>
      </c>
      <c r="E152" s="38">
        <f>IF(ISBLANK('Liste élèves'!B153),"",IF(OR(COUNTBLANK('Saisie résultats'!M151:R151)&gt;0,COUNTBLANK('Saisie résultats'!AC151)&gt;0,COUNTBLANK('Saisie résultats'!BA151:BC151)&gt;0),"",IF(NOT(AND(ISERROR(MATCH("A",'Saisie résultats'!M151:R151,0)),ISERROR(MATCH("A",'Saisie résultats'!AC151:AC151,0)),ISERROR(MATCH("A",'Saisie résultats'!BA151:BC151,0)))),"A",SUM('Saisie résultats'!M151:R151,'Saisie résultats'!AC151,'Saisie résultats'!BA151:BC151))))</f>
      </c>
      <c r="F152" s="38">
        <f>IF(ISBLANK('Liste élèves'!B153),"",IF(OR(COUNTBLANK('Saisie résultats'!J151:L151)&gt;0,COUNTBLANK('Saisie résultats'!AY151:AZ151)&gt;0,COUNTBLANK('Saisie résultats'!BD151:BH151)&gt;0),"",IF(NOT(AND(ISERROR(MATCH("A",'Saisie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résultats'!BD151:BH151))))</f>
      </c>
      <c r="G152" s="38">
        <f>IF(ISBLANK('Liste élèves'!B153),"",IF(OR(COUNTBLANK('Saisie résultats'!S151:W151)&gt;0,COUNTBLANK('Saisie résultats'!AI151:AK151)&gt;0,COUNTBLANK('Saisie résultats'!AN151:AT151)&gt;0),"",IF(NOT(AND(ISERROR(MATCH("A",'Saisie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résultats'!AN151:AT151))))</f>
      </c>
      <c r="H152" s="38">
        <f>IF(ISBLANK('Liste élèves'!B153),"",IF(OR(COUNTBLANK('Saisie résultats'!AE151:AH151)&gt;0,COUNTBLANK('Saisie résultats'!AL151:AM151)&gt;0,COUNTBLANK('Saisie résultats'!AV151:AX151)&gt;0),"",IF(NOT(AND(ISERROR(MATCH("A",'Saisie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résultats'!AV151:AX151))))</f>
      </c>
      <c r="I152" s="38">
        <f>IF(ISBLANK('Liste élèves'!B153),"",IF(OR(COUNTBLANK('Saisie résultats'!BO151:BS151)&gt;0,COUNTBLANK('Saisie résultats'!BV151:BX151)&gt;0),"",IF(NOT(AND(ISERROR(MATCH("A",'Saisie résultats'!BO151:BS151,0)),ISERROR(MATCH("A",'Saisie résultats'!BV151:BX151,0)))),"A",SUM('Saisie résultats'!BO151:BS151,'Saisie résultats'!BV151:BX151))))</f>
      </c>
      <c r="J152" s="38">
        <f>IF(ISBLANK('Liste élèves'!B153),"",IF(OR(COUNTBLANK('Saisie résultats'!BT151:BU151)&gt;0,COUNTBLANK('Saisie résultats'!BY151:CH151)&gt;0),"",IF(NOT(AND(ISERROR(MATCH("A",'Saisie résultats'!BT151:BU151,0)),ISERROR(MATCH("A",'Saisie résultats'!BY151:CH151,0)))),"A",SUM('Saisie résultats'!BT151:BU151,'Saisie résultats'!BY151:CH151))))</f>
      </c>
      <c r="K152" s="38">
        <f>IF(ISBLANK('Liste élèves'!B153),"",IF(COUNTBLANK('Saisie résultats'!CL151:CR151)&gt;0,"",IF(NOT(AND(ISERROR(MATCH("A",'Saisie résultats'!CL151:CR151,0)))),"A",SUM('Saisie résultats'!CL151:CR151))))</f>
      </c>
      <c r="L152" s="38">
        <f>IF(ISBLANK('Liste élèves'!B153),"",IF(OR(COUNTBLANK('Saisie résultats'!CI151:CK151)&gt;0,COUNTBLANK('Saisie résultats'!CS151:CV151)&gt;0),"",IF(NOT(AND(ISERROR(MATCH("A",'Saisie résultats'!CI151:CK151,0)),ISERROR(MATCH("A",'Saisie résultats'!CS151:CV151,0)))),"A",SUM('Saisie résultats'!CI151:CK151,'Saisie résultats'!CS151:CV151))))</f>
      </c>
      <c r="M152" s="38">
        <f>IF(ISBLANK('Liste élèves'!B153),"",IF(OR(COUNTBLANK('Saisie résultats'!BL151:BN151)&gt;0,COUNTBLANK('Saisie résultats'!CW151:CY151)&gt;0),"",IF(NOT(AND(ISERROR(MATCH("A",'Saisie résultats'!BL151:BN151,0)),ISERROR(MATCH("A",'Saisie résultats'!CW151:CY151,0)))),"A",SUM('Saisie résultats'!BL151:BN151,'Saisie résultats'!CW151:CY151))))</f>
      </c>
      <c r="N152" s="22" t="b">
        <f>AND(NOT(ISBLANK('Liste élèves'!B153)),COUNTA('Saisie résultats'!D151:CY151)&lt;&gt;100)</f>
        <v>0</v>
      </c>
      <c r="O152" s="22">
        <f>COUNTBLANK('Saisie résultats'!D151:CY151)</f>
        <v>100</v>
      </c>
      <c r="P152" s="22" t="b">
        <f t="shared" si="5"/>
        <v>1</v>
      </c>
      <c r="Q152" s="22">
        <f>IF(ISBLANK('Liste élèves'!B153),"",IF(OR(ISTEXT(D152),ISTEXT(E152),ISTEXT(F152),ISTEXT(G152),ISTEXT(H152)),"",SUM(D152:H152)))</f>
      </c>
      <c r="R152" s="22">
        <f>IF(ISBLANK('Liste élèves'!B153),"",IF(OR(ISTEXT(I152),ISTEXT(J152),ISTEXT(K152),ISTEXT(L152),ISTEXT(M152)),"",SUM(I152:M152)))</f>
      </c>
      <c r="AD152" s="39"/>
      <c r="AE152" s="39"/>
      <c r="AF152" s="40"/>
      <c r="AG152" s="40"/>
      <c r="AH152" s="40"/>
      <c r="AI152" s="40"/>
      <c r="AJ152" s="40"/>
      <c r="IS152" s="7"/>
    </row>
    <row r="153" spans="2:253" s="22" customFormat="1" ht="15" customHeight="1">
      <c r="B153" s="36">
        <v>144</v>
      </c>
      <c r="C153" s="37">
        <f>IF(ISBLANK('Liste élèves'!B154),"",('Liste élèves'!B154))</f>
      </c>
      <c r="D153" s="38">
        <f>IF(ISBLANK('Liste élèves'!B154),"",IF(OR(COUNTBLANK('Saisie résultats'!D152:I152)&gt;0,COUNTBLANK('Saisie résultats'!X152:AB152)&gt;0,COUNTBLANK('Saisie résultats'!AD152)&gt;0,COUNTBLANK('Saisie résultats'!BI152:BK152)&gt;0),"",IF(NOT(AND(ISERROR(MATCH("A",'Saisie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résultats'!BI152:BK152))))</f>
      </c>
      <c r="E153" s="38">
        <f>IF(ISBLANK('Liste élèves'!B154),"",IF(OR(COUNTBLANK('Saisie résultats'!M152:R152)&gt;0,COUNTBLANK('Saisie résultats'!AC152)&gt;0,COUNTBLANK('Saisie résultats'!BA152:BC152)&gt;0),"",IF(NOT(AND(ISERROR(MATCH("A",'Saisie résultats'!M152:R152,0)),ISERROR(MATCH("A",'Saisie résultats'!AC152:AC152,0)),ISERROR(MATCH("A",'Saisie résultats'!BA152:BC152,0)))),"A",SUM('Saisie résultats'!M152:R152,'Saisie résultats'!AC152,'Saisie résultats'!BA152:BC152))))</f>
      </c>
      <c r="F153" s="38">
        <f>IF(ISBLANK('Liste élèves'!B154),"",IF(OR(COUNTBLANK('Saisie résultats'!J152:L152)&gt;0,COUNTBLANK('Saisie résultats'!AY152:AZ152)&gt;0,COUNTBLANK('Saisie résultats'!BD152:BH152)&gt;0),"",IF(NOT(AND(ISERROR(MATCH("A",'Saisie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résultats'!BD152:BH152))))</f>
      </c>
      <c r="G153" s="38">
        <f>IF(ISBLANK('Liste élèves'!B154),"",IF(OR(COUNTBLANK('Saisie résultats'!S152:W152)&gt;0,COUNTBLANK('Saisie résultats'!AI152:AK152)&gt;0,COUNTBLANK('Saisie résultats'!AN152:AT152)&gt;0),"",IF(NOT(AND(ISERROR(MATCH("A",'Saisie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résultats'!AN152:AT152))))</f>
      </c>
      <c r="H153" s="38">
        <f>IF(ISBLANK('Liste élèves'!B154),"",IF(OR(COUNTBLANK('Saisie résultats'!AE152:AH152)&gt;0,COUNTBLANK('Saisie résultats'!AL152:AM152)&gt;0,COUNTBLANK('Saisie résultats'!AV152:AX152)&gt;0),"",IF(NOT(AND(ISERROR(MATCH("A",'Saisie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résultats'!AV152:AX152))))</f>
      </c>
      <c r="I153" s="38">
        <f>IF(ISBLANK('Liste élèves'!B154),"",IF(OR(COUNTBLANK('Saisie résultats'!BO152:BS152)&gt;0,COUNTBLANK('Saisie résultats'!BV152:BX152)&gt;0),"",IF(NOT(AND(ISERROR(MATCH("A",'Saisie résultats'!BO152:BS152,0)),ISERROR(MATCH("A",'Saisie résultats'!BV152:BX152,0)))),"A",SUM('Saisie résultats'!BO152:BS152,'Saisie résultats'!BV152:BX152))))</f>
      </c>
      <c r="J153" s="38">
        <f>IF(ISBLANK('Liste élèves'!B154),"",IF(OR(COUNTBLANK('Saisie résultats'!BT152:BU152)&gt;0,COUNTBLANK('Saisie résultats'!BY152:CH152)&gt;0),"",IF(NOT(AND(ISERROR(MATCH("A",'Saisie résultats'!BT152:BU152,0)),ISERROR(MATCH("A",'Saisie résultats'!BY152:CH152,0)))),"A",SUM('Saisie résultats'!BT152:BU152,'Saisie résultats'!BY152:CH152))))</f>
      </c>
      <c r="K153" s="38">
        <f>IF(ISBLANK('Liste élèves'!B154),"",IF(COUNTBLANK('Saisie résultats'!CL152:CR152)&gt;0,"",IF(NOT(AND(ISERROR(MATCH("A",'Saisie résultats'!CL152:CR152,0)))),"A",SUM('Saisie résultats'!CL152:CR152))))</f>
      </c>
      <c r="L153" s="38">
        <f>IF(ISBLANK('Liste élèves'!B154),"",IF(OR(COUNTBLANK('Saisie résultats'!CI152:CK152)&gt;0,COUNTBLANK('Saisie résultats'!CS152:CV152)&gt;0),"",IF(NOT(AND(ISERROR(MATCH("A",'Saisie résultats'!CI152:CK152,0)),ISERROR(MATCH("A",'Saisie résultats'!CS152:CV152,0)))),"A",SUM('Saisie résultats'!CI152:CK152,'Saisie résultats'!CS152:CV152))))</f>
      </c>
      <c r="M153" s="38">
        <f>IF(ISBLANK('Liste élèves'!B154),"",IF(OR(COUNTBLANK('Saisie résultats'!BL152:BN152)&gt;0,COUNTBLANK('Saisie résultats'!CW152:CY152)&gt;0),"",IF(NOT(AND(ISERROR(MATCH("A",'Saisie résultats'!BL152:BN152,0)),ISERROR(MATCH("A",'Saisie résultats'!CW152:CY152,0)))),"A",SUM('Saisie résultats'!BL152:BN152,'Saisie résultats'!CW152:CY152))))</f>
      </c>
      <c r="N153" s="22" t="b">
        <f>AND(NOT(ISBLANK('Liste élèves'!B154)),COUNTA('Saisie résultats'!D152:CY152)&lt;&gt;100)</f>
        <v>0</v>
      </c>
      <c r="O153" s="22">
        <f>COUNTBLANK('Saisie résultats'!D152:CY152)</f>
        <v>100</v>
      </c>
      <c r="P153" s="22" t="b">
        <f t="shared" si="5"/>
        <v>1</v>
      </c>
      <c r="Q153" s="22">
        <f>IF(ISBLANK('Liste élèves'!B154),"",IF(OR(ISTEXT(D153),ISTEXT(E153),ISTEXT(F153),ISTEXT(G153),ISTEXT(H153)),"",SUM(D153:H153)))</f>
      </c>
      <c r="R153" s="22">
        <f>IF(ISBLANK('Liste élèves'!B154),"",IF(OR(ISTEXT(I153),ISTEXT(J153),ISTEXT(K153),ISTEXT(L153),ISTEXT(M153)),"",SUM(I153:M153)))</f>
      </c>
      <c r="AD153" s="39"/>
      <c r="AE153" s="39"/>
      <c r="AF153" s="40"/>
      <c r="AG153" s="40"/>
      <c r="AH153" s="40"/>
      <c r="AI153" s="40"/>
      <c r="AJ153" s="40"/>
      <c r="IS153" s="7"/>
    </row>
    <row r="154" spans="2:253" s="22" customFormat="1" ht="15" customHeight="1">
      <c r="B154" s="36">
        <v>145</v>
      </c>
      <c r="C154" s="37">
        <f>IF(ISBLANK('Liste élèves'!B155),"",('Liste élèves'!B155))</f>
      </c>
      <c r="D154" s="38">
        <f>IF(ISBLANK('Liste élèves'!B155),"",IF(OR(COUNTBLANK('Saisie résultats'!D153:I153)&gt;0,COUNTBLANK('Saisie résultats'!X153:AB153)&gt;0,COUNTBLANK('Saisie résultats'!AD153)&gt;0,COUNTBLANK('Saisie résultats'!BI153:BK153)&gt;0),"",IF(NOT(AND(ISERROR(MATCH("A",'Saisie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résultats'!BI153:BK153))))</f>
      </c>
      <c r="E154" s="38">
        <f>IF(ISBLANK('Liste élèves'!B155),"",IF(OR(COUNTBLANK('Saisie résultats'!M153:R153)&gt;0,COUNTBLANK('Saisie résultats'!AC153)&gt;0,COUNTBLANK('Saisie résultats'!BA153:BC153)&gt;0),"",IF(NOT(AND(ISERROR(MATCH("A",'Saisie résultats'!M153:R153,0)),ISERROR(MATCH("A",'Saisie résultats'!AC153:AC153,0)),ISERROR(MATCH("A",'Saisie résultats'!BA153:BC153,0)))),"A",SUM('Saisie résultats'!M153:R153,'Saisie résultats'!AC153,'Saisie résultats'!BA153:BC153))))</f>
      </c>
      <c r="F154" s="38">
        <f>IF(ISBLANK('Liste élèves'!B155),"",IF(OR(COUNTBLANK('Saisie résultats'!J153:L153)&gt;0,COUNTBLANK('Saisie résultats'!AY153:AZ153)&gt;0,COUNTBLANK('Saisie résultats'!BD153:BH153)&gt;0),"",IF(NOT(AND(ISERROR(MATCH("A",'Saisie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résultats'!BD153:BH153))))</f>
      </c>
      <c r="G154" s="38">
        <f>IF(ISBLANK('Liste élèves'!B155),"",IF(OR(COUNTBLANK('Saisie résultats'!S153:W153)&gt;0,COUNTBLANK('Saisie résultats'!AI153:AK153)&gt;0,COUNTBLANK('Saisie résultats'!AN153:AT153)&gt;0),"",IF(NOT(AND(ISERROR(MATCH("A",'Saisie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résultats'!AN153:AT153))))</f>
      </c>
      <c r="H154" s="38">
        <f>IF(ISBLANK('Liste élèves'!B155),"",IF(OR(COUNTBLANK('Saisie résultats'!AE153:AH153)&gt;0,COUNTBLANK('Saisie résultats'!AL153:AM153)&gt;0,COUNTBLANK('Saisie résultats'!AV153:AX153)&gt;0),"",IF(NOT(AND(ISERROR(MATCH("A",'Saisie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résultats'!AV153:AX153))))</f>
      </c>
      <c r="I154" s="38">
        <f>IF(ISBLANK('Liste élèves'!B155),"",IF(OR(COUNTBLANK('Saisie résultats'!BO153:BS153)&gt;0,COUNTBLANK('Saisie résultats'!BV153:BX153)&gt;0),"",IF(NOT(AND(ISERROR(MATCH("A",'Saisie résultats'!BO153:BS153,0)),ISERROR(MATCH("A",'Saisie résultats'!BV153:BX153,0)))),"A",SUM('Saisie résultats'!BO153:BS153,'Saisie résultats'!BV153:BX153))))</f>
      </c>
      <c r="J154" s="38">
        <f>IF(ISBLANK('Liste élèves'!B155),"",IF(OR(COUNTBLANK('Saisie résultats'!BT153:BU153)&gt;0,COUNTBLANK('Saisie résultats'!BY153:CH153)&gt;0),"",IF(NOT(AND(ISERROR(MATCH("A",'Saisie résultats'!BT153:BU153,0)),ISERROR(MATCH("A",'Saisie résultats'!BY153:CH153,0)))),"A",SUM('Saisie résultats'!BT153:BU153,'Saisie résultats'!BY153:CH153))))</f>
      </c>
      <c r="K154" s="38">
        <f>IF(ISBLANK('Liste élèves'!B155),"",IF(COUNTBLANK('Saisie résultats'!CL153:CR153)&gt;0,"",IF(NOT(AND(ISERROR(MATCH("A",'Saisie résultats'!CL153:CR153,0)))),"A",SUM('Saisie résultats'!CL153:CR153))))</f>
      </c>
      <c r="L154" s="38">
        <f>IF(ISBLANK('Liste élèves'!B155),"",IF(OR(COUNTBLANK('Saisie résultats'!CI153:CK153)&gt;0,COUNTBLANK('Saisie résultats'!CS153:CV153)&gt;0),"",IF(NOT(AND(ISERROR(MATCH("A",'Saisie résultats'!CI153:CK153,0)),ISERROR(MATCH("A",'Saisie résultats'!CS153:CV153,0)))),"A",SUM('Saisie résultats'!CI153:CK153,'Saisie résultats'!CS153:CV153))))</f>
      </c>
      <c r="M154" s="38">
        <f>IF(ISBLANK('Liste élèves'!B155),"",IF(OR(COUNTBLANK('Saisie résultats'!BL153:BN153)&gt;0,COUNTBLANK('Saisie résultats'!CW153:CY153)&gt;0),"",IF(NOT(AND(ISERROR(MATCH("A",'Saisie résultats'!BL153:BN153,0)),ISERROR(MATCH("A",'Saisie résultats'!CW153:CY153,0)))),"A",SUM('Saisie résultats'!BL153:BN153,'Saisie résultats'!CW153:CY153))))</f>
      </c>
      <c r="N154" s="22" t="b">
        <f>AND(NOT(ISBLANK('Liste élèves'!B155)),COUNTA('Saisie résultats'!D153:CY153)&lt;&gt;100)</f>
        <v>0</v>
      </c>
      <c r="O154" s="22">
        <f>COUNTBLANK('Saisie résultats'!D153:CY153)</f>
        <v>100</v>
      </c>
      <c r="P154" s="22" t="b">
        <f t="shared" si="5"/>
        <v>1</v>
      </c>
      <c r="Q154" s="22">
        <f>IF(ISBLANK('Liste élèves'!B155),"",IF(OR(ISTEXT(D154),ISTEXT(E154),ISTEXT(F154),ISTEXT(G154),ISTEXT(H154)),"",SUM(D154:H154)))</f>
      </c>
      <c r="R154" s="22">
        <f>IF(ISBLANK('Liste élèves'!B155),"",IF(OR(ISTEXT(I154),ISTEXT(J154),ISTEXT(K154),ISTEXT(L154),ISTEXT(M154)),"",SUM(I154:M154)))</f>
      </c>
      <c r="IS154" s="7"/>
    </row>
    <row r="155" spans="2:253" s="22" customFormat="1" ht="15" customHeight="1">
      <c r="B155" s="36">
        <v>146</v>
      </c>
      <c r="C155" s="37">
        <f>IF(ISBLANK('Liste élèves'!B156),"",('Liste élèves'!B156))</f>
      </c>
      <c r="D155" s="38">
        <f>IF(ISBLANK('Liste élèves'!B156),"",IF(OR(COUNTBLANK('Saisie résultats'!D154:I154)&gt;0,COUNTBLANK('Saisie résultats'!X154:AB154)&gt;0,COUNTBLANK('Saisie résultats'!AD154)&gt;0,COUNTBLANK('Saisie résultats'!BI154:BK154)&gt;0),"",IF(NOT(AND(ISERROR(MATCH("A",'Saisie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résultats'!BI154:BK154))))</f>
      </c>
      <c r="E155" s="38">
        <f>IF(ISBLANK('Liste élèves'!B156),"",IF(OR(COUNTBLANK('Saisie résultats'!M154:R154)&gt;0,COUNTBLANK('Saisie résultats'!AC154)&gt;0,COUNTBLANK('Saisie résultats'!BA154:BC154)&gt;0),"",IF(NOT(AND(ISERROR(MATCH("A",'Saisie résultats'!M154:R154,0)),ISERROR(MATCH("A",'Saisie résultats'!AC154:AC154,0)),ISERROR(MATCH("A",'Saisie résultats'!BA154:BC154,0)))),"A",SUM('Saisie résultats'!M154:R154,'Saisie résultats'!AC154,'Saisie résultats'!BA154:BC154))))</f>
      </c>
      <c r="F155" s="38">
        <f>IF(ISBLANK('Liste élèves'!B156),"",IF(OR(COUNTBLANK('Saisie résultats'!J154:L154)&gt;0,COUNTBLANK('Saisie résultats'!AY154:AZ154)&gt;0,COUNTBLANK('Saisie résultats'!BD154:BH154)&gt;0),"",IF(NOT(AND(ISERROR(MATCH("A",'Saisie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résultats'!BD154:BH154))))</f>
      </c>
      <c r="G155" s="38">
        <f>IF(ISBLANK('Liste élèves'!B156),"",IF(OR(COUNTBLANK('Saisie résultats'!S154:W154)&gt;0,COUNTBLANK('Saisie résultats'!AI154:AK154)&gt;0,COUNTBLANK('Saisie résultats'!AN154:AT154)&gt;0),"",IF(NOT(AND(ISERROR(MATCH("A",'Saisie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résultats'!AN154:AT154))))</f>
      </c>
      <c r="H155" s="38">
        <f>IF(ISBLANK('Liste élèves'!B156),"",IF(OR(COUNTBLANK('Saisie résultats'!AE154:AH154)&gt;0,COUNTBLANK('Saisie résultats'!AL154:AM154)&gt;0,COUNTBLANK('Saisie résultats'!AV154:AX154)&gt;0),"",IF(NOT(AND(ISERROR(MATCH("A",'Saisie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résultats'!AV154:AX154))))</f>
      </c>
      <c r="I155" s="38">
        <f>IF(ISBLANK('Liste élèves'!B156),"",IF(OR(COUNTBLANK('Saisie résultats'!BO154:BS154)&gt;0,COUNTBLANK('Saisie résultats'!BV154:BX154)&gt;0),"",IF(NOT(AND(ISERROR(MATCH("A",'Saisie résultats'!BO154:BS154,0)),ISERROR(MATCH("A",'Saisie résultats'!BV154:BX154,0)))),"A",SUM('Saisie résultats'!BO154:BS154,'Saisie résultats'!BV154:BX154))))</f>
      </c>
      <c r="J155" s="38">
        <f>IF(ISBLANK('Liste élèves'!B156),"",IF(OR(COUNTBLANK('Saisie résultats'!BT154:BU154)&gt;0,COUNTBLANK('Saisie résultats'!BY154:CH154)&gt;0),"",IF(NOT(AND(ISERROR(MATCH("A",'Saisie résultats'!BT154:BU154,0)),ISERROR(MATCH("A",'Saisie résultats'!BY154:CH154,0)))),"A",SUM('Saisie résultats'!BT154:BU154,'Saisie résultats'!BY154:CH154))))</f>
      </c>
      <c r="K155" s="38">
        <f>IF(ISBLANK('Liste élèves'!B156),"",IF(COUNTBLANK('Saisie résultats'!CL154:CR154)&gt;0,"",IF(NOT(AND(ISERROR(MATCH("A",'Saisie résultats'!CL154:CR154,0)))),"A",SUM('Saisie résultats'!CL154:CR154))))</f>
      </c>
      <c r="L155" s="38">
        <f>IF(ISBLANK('Liste élèves'!B156),"",IF(OR(COUNTBLANK('Saisie résultats'!CI154:CK154)&gt;0,COUNTBLANK('Saisie résultats'!CS154:CV154)&gt;0),"",IF(NOT(AND(ISERROR(MATCH("A",'Saisie résultats'!CI154:CK154,0)),ISERROR(MATCH("A",'Saisie résultats'!CS154:CV154,0)))),"A",SUM('Saisie résultats'!CI154:CK154,'Saisie résultats'!CS154:CV154))))</f>
      </c>
      <c r="M155" s="38">
        <f>IF(ISBLANK('Liste élèves'!B156),"",IF(OR(COUNTBLANK('Saisie résultats'!BL154:BN154)&gt;0,COUNTBLANK('Saisie résultats'!CW154:CY154)&gt;0),"",IF(NOT(AND(ISERROR(MATCH("A",'Saisie résultats'!BL154:BN154,0)),ISERROR(MATCH("A",'Saisie résultats'!CW154:CY154,0)))),"A",SUM('Saisie résultats'!BL154:BN154,'Saisie résultats'!CW154:CY154))))</f>
      </c>
      <c r="N155" s="22" t="b">
        <f>AND(NOT(ISBLANK('Liste élèves'!B156)),COUNTA('Saisie résultats'!D154:CY154)&lt;&gt;100)</f>
        <v>0</v>
      </c>
      <c r="O155" s="22">
        <f>COUNTBLANK('Saisie résultats'!D154:CY154)</f>
        <v>100</v>
      </c>
      <c r="P155" s="22" t="b">
        <f t="shared" si="5"/>
        <v>1</v>
      </c>
      <c r="Q155" s="22">
        <f>IF(ISBLANK('Liste élèves'!B156),"",IF(OR(ISTEXT(D155),ISTEXT(E155),ISTEXT(F155),ISTEXT(G155),ISTEXT(H155)),"",SUM(D155:H155)))</f>
      </c>
      <c r="R155" s="22">
        <f>IF(ISBLANK('Liste élèves'!B156),"",IF(OR(ISTEXT(I155),ISTEXT(J155),ISTEXT(K155),ISTEXT(L155),ISTEXT(M155)),"",SUM(I155:M155)))</f>
      </c>
      <c r="AD155" s="39"/>
      <c r="AE155" s="39"/>
      <c r="AF155" s="40"/>
      <c r="AG155" s="40"/>
      <c r="AH155" s="40"/>
      <c r="AI155" s="40"/>
      <c r="AJ155" s="40"/>
      <c r="IS155" s="7"/>
    </row>
    <row r="156" spans="2:253" s="22" customFormat="1" ht="15" customHeight="1">
      <c r="B156" s="36">
        <v>147</v>
      </c>
      <c r="C156" s="37">
        <f>IF(ISBLANK('Liste élèves'!B157),"",('Liste élèves'!B157))</f>
      </c>
      <c r="D156" s="38">
        <f>IF(ISBLANK('Liste élèves'!B157),"",IF(OR(COUNTBLANK('Saisie résultats'!D155:I155)&gt;0,COUNTBLANK('Saisie résultats'!X155:AB155)&gt;0,COUNTBLANK('Saisie résultats'!AD155)&gt;0,COUNTBLANK('Saisie résultats'!BI155:BK155)&gt;0),"",IF(NOT(AND(ISERROR(MATCH("A",'Saisie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résultats'!BI155:BK155))))</f>
      </c>
      <c r="E156" s="38">
        <f>IF(ISBLANK('Liste élèves'!B157),"",IF(OR(COUNTBLANK('Saisie résultats'!M155:R155)&gt;0,COUNTBLANK('Saisie résultats'!AC155)&gt;0,COUNTBLANK('Saisie résultats'!BA155:BC155)&gt;0),"",IF(NOT(AND(ISERROR(MATCH("A",'Saisie résultats'!M155:R155,0)),ISERROR(MATCH("A",'Saisie résultats'!AC155:AC155,0)),ISERROR(MATCH("A",'Saisie résultats'!BA155:BC155,0)))),"A",SUM('Saisie résultats'!M155:R155,'Saisie résultats'!AC155,'Saisie résultats'!BA155:BC155))))</f>
      </c>
      <c r="F156" s="38">
        <f>IF(ISBLANK('Liste élèves'!B157),"",IF(OR(COUNTBLANK('Saisie résultats'!J155:L155)&gt;0,COUNTBLANK('Saisie résultats'!AY155:AZ155)&gt;0,COUNTBLANK('Saisie résultats'!BD155:BH155)&gt;0),"",IF(NOT(AND(ISERROR(MATCH("A",'Saisie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résultats'!BD155:BH155))))</f>
      </c>
      <c r="G156" s="38">
        <f>IF(ISBLANK('Liste élèves'!B157),"",IF(OR(COUNTBLANK('Saisie résultats'!S155:W155)&gt;0,COUNTBLANK('Saisie résultats'!AI155:AK155)&gt;0,COUNTBLANK('Saisie résultats'!AN155:AT155)&gt;0),"",IF(NOT(AND(ISERROR(MATCH("A",'Saisie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résultats'!AN155:AT155))))</f>
      </c>
      <c r="H156" s="38">
        <f>IF(ISBLANK('Liste élèves'!B157),"",IF(OR(COUNTBLANK('Saisie résultats'!AE155:AH155)&gt;0,COUNTBLANK('Saisie résultats'!AL155:AM155)&gt;0,COUNTBLANK('Saisie résultats'!AV155:AX155)&gt;0),"",IF(NOT(AND(ISERROR(MATCH("A",'Saisie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résultats'!AV155:AX155))))</f>
      </c>
      <c r="I156" s="38">
        <f>IF(ISBLANK('Liste élèves'!B157),"",IF(OR(COUNTBLANK('Saisie résultats'!BO155:BS155)&gt;0,COUNTBLANK('Saisie résultats'!BV155:BX155)&gt;0),"",IF(NOT(AND(ISERROR(MATCH("A",'Saisie résultats'!BO155:BS155,0)),ISERROR(MATCH("A",'Saisie résultats'!BV155:BX155,0)))),"A",SUM('Saisie résultats'!BO155:BS155,'Saisie résultats'!BV155:BX155))))</f>
      </c>
      <c r="J156" s="38">
        <f>IF(ISBLANK('Liste élèves'!B157),"",IF(OR(COUNTBLANK('Saisie résultats'!BT155:BU155)&gt;0,COUNTBLANK('Saisie résultats'!BY155:CH155)&gt;0),"",IF(NOT(AND(ISERROR(MATCH("A",'Saisie résultats'!BT155:BU155,0)),ISERROR(MATCH("A",'Saisie résultats'!BY155:CH155,0)))),"A",SUM('Saisie résultats'!BT155:BU155,'Saisie résultats'!BY155:CH155))))</f>
      </c>
      <c r="K156" s="38">
        <f>IF(ISBLANK('Liste élèves'!B157),"",IF(COUNTBLANK('Saisie résultats'!CL155:CR155)&gt;0,"",IF(NOT(AND(ISERROR(MATCH("A",'Saisie résultats'!CL155:CR155,0)))),"A",SUM('Saisie résultats'!CL155:CR155))))</f>
      </c>
      <c r="L156" s="38">
        <f>IF(ISBLANK('Liste élèves'!B157),"",IF(OR(COUNTBLANK('Saisie résultats'!CI155:CK155)&gt;0,COUNTBLANK('Saisie résultats'!CS155:CV155)&gt;0),"",IF(NOT(AND(ISERROR(MATCH("A",'Saisie résultats'!CI155:CK155,0)),ISERROR(MATCH("A",'Saisie résultats'!CS155:CV155,0)))),"A",SUM('Saisie résultats'!CI155:CK155,'Saisie résultats'!CS155:CV155))))</f>
      </c>
      <c r="M156" s="38">
        <f>IF(ISBLANK('Liste élèves'!B157),"",IF(OR(COUNTBLANK('Saisie résultats'!BL155:BN155)&gt;0,COUNTBLANK('Saisie résultats'!CW155:CY155)&gt;0),"",IF(NOT(AND(ISERROR(MATCH("A",'Saisie résultats'!BL155:BN155,0)),ISERROR(MATCH("A",'Saisie résultats'!CW155:CY155,0)))),"A",SUM('Saisie résultats'!BL155:BN155,'Saisie résultats'!CW155:CY155))))</f>
      </c>
      <c r="N156" s="22" t="b">
        <f>AND(NOT(ISBLANK('Liste élèves'!B157)),COUNTA('Saisie résultats'!D155:CY155)&lt;&gt;100)</f>
        <v>0</v>
      </c>
      <c r="O156" s="22">
        <f>COUNTBLANK('Saisie résultats'!D155:CY155)</f>
        <v>100</v>
      </c>
      <c r="P156" s="22" t="b">
        <f t="shared" si="5"/>
        <v>1</v>
      </c>
      <c r="Q156" s="22">
        <f>IF(ISBLANK('Liste élèves'!B157),"",IF(OR(ISTEXT(D156),ISTEXT(E156),ISTEXT(F156),ISTEXT(G156),ISTEXT(H156)),"",SUM(D156:H156)))</f>
      </c>
      <c r="R156" s="22">
        <f>IF(ISBLANK('Liste élèves'!B157),"",IF(OR(ISTEXT(I156),ISTEXT(J156),ISTEXT(K156),ISTEXT(L156),ISTEXT(M156)),"",SUM(I156:M156)))</f>
      </c>
      <c r="AD156" s="39"/>
      <c r="AE156" s="39"/>
      <c r="AF156" s="40"/>
      <c r="AG156" s="40"/>
      <c r="AH156" s="40"/>
      <c r="AI156" s="40"/>
      <c r="AJ156" s="40"/>
      <c r="IS156" s="7"/>
    </row>
    <row r="157" spans="2:253" s="22" customFormat="1" ht="15" customHeight="1">
      <c r="B157" s="36">
        <v>148</v>
      </c>
      <c r="C157" s="37">
        <f>IF(ISBLANK('Liste élèves'!B158),"",('Liste élèves'!B158))</f>
      </c>
      <c r="D157" s="38">
        <f>IF(ISBLANK('Liste élèves'!B158),"",IF(OR(COUNTBLANK('Saisie résultats'!D156:I156)&gt;0,COUNTBLANK('Saisie résultats'!X156:AB156)&gt;0,COUNTBLANK('Saisie résultats'!AD156)&gt;0,COUNTBLANK('Saisie résultats'!BI156:BK156)&gt;0),"",IF(NOT(AND(ISERROR(MATCH("A",'Saisie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résultats'!BI156:BK156))))</f>
      </c>
      <c r="E157" s="38">
        <f>IF(ISBLANK('Liste élèves'!B158),"",IF(OR(COUNTBLANK('Saisie résultats'!M156:R156)&gt;0,COUNTBLANK('Saisie résultats'!AC156)&gt;0,COUNTBLANK('Saisie résultats'!BA156:BC156)&gt;0),"",IF(NOT(AND(ISERROR(MATCH("A",'Saisie résultats'!M156:R156,0)),ISERROR(MATCH("A",'Saisie résultats'!AC156:AC156,0)),ISERROR(MATCH("A",'Saisie résultats'!BA156:BC156,0)))),"A",SUM('Saisie résultats'!M156:R156,'Saisie résultats'!AC156,'Saisie résultats'!BA156:BC156))))</f>
      </c>
      <c r="F157" s="38">
        <f>IF(ISBLANK('Liste élèves'!B158),"",IF(OR(COUNTBLANK('Saisie résultats'!J156:L156)&gt;0,COUNTBLANK('Saisie résultats'!AY156:AZ156)&gt;0,COUNTBLANK('Saisie résultats'!BD156:BH156)&gt;0),"",IF(NOT(AND(ISERROR(MATCH("A",'Saisie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résultats'!BD156:BH156))))</f>
      </c>
      <c r="G157" s="38">
        <f>IF(ISBLANK('Liste élèves'!B158),"",IF(OR(COUNTBLANK('Saisie résultats'!S156:W156)&gt;0,COUNTBLANK('Saisie résultats'!AI156:AK156)&gt;0,COUNTBLANK('Saisie résultats'!AN156:AT156)&gt;0),"",IF(NOT(AND(ISERROR(MATCH("A",'Saisie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résultats'!AN156:AT156))))</f>
      </c>
      <c r="H157" s="38">
        <f>IF(ISBLANK('Liste élèves'!B158),"",IF(OR(COUNTBLANK('Saisie résultats'!AE156:AH156)&gt;0,COUNTBLANK('Saisie résultats'!AL156:AM156)&gt;0,COUNTBLANK('Saisie résultats'!AV156:AX156)&gt;0),"",IF(NOT(AND(ISERROR(MATCH("A",'Saisie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résultats'!AV156:AX156))))</f>
      </c>
      <c r="I157" s="38">
        <f>IF(ISBLANK('Liste élèves'!B158),"",IF(OR(COUNTBLANK('Saisie résultats'!BO156:BS156)&gt;0,COUNTBLANK('Saisie résultats'!BV156:BX156)&gt;0),"",IF(NOT(AND(ISERROR(MATCH("A",'Saisie résultats'!BO156:BS156,0)),ISERROR(MATCH("A",'Saisie résultats'!BV156:BX156,0)))),"A",SUM('Saisie résultats'!BO156:BS156,'Saisie résultats'!BV156:BX156))))</f>
      </c>
      <c r="J157" s="38">
        <f>IF(ISBLANK('Liste élèves'!B158),"",IF(OR(COUNTBLANK('Saisie résultats'!BT156:BU156)&gt;0,COUNTBLANK('Saisie résultats'!BY156:CH156)&gt;0),"",IF(NOT(AND(ISERROR(MATCH("A",'Saisie résultats'!BT156:BU156,0)),ISERROR(MATCH("A",'Saisie résultats'!BY156:CH156,0)))),"A",SUM('Saisie résultats'!BT156:BU156,'Saisie résultats'!BY156:CH156))))</f>
      </c>
      <c r="K157" s="38">
        <f>IF(ISBLANK('Liste élèves'!B158),"",IF(COUNTBLANK('Saisie résultats'!CL156:CR156)&gt;0,"",IF(NOT(AND(ISERROR(MATCH("A",'Saisie résultats'!CL156:CR156,0)))),"A",SUM('Saisie résultats'!CL156:CR156))))</f>
      </c>
      <c r="L157" s="38">
        <f>IF(ISBLANK('Liste élèves'!B158),"",IF(OR(COUNTBLANK('Saisie résultats'!CI156:CK156)&gt;0,COUNTBLANK('Saisie résultats'!CS156:CV156)&gt;0),"",IF(NOT(AND(ISERROR(MATCH("A",'Saisie résultats'!CI156:CK156,0)),ISERROR(MATCH("A",'Saisie résultats'!CS156:CV156,0)))),"A",SUM('Saisie résultats'!CI156:CK156,'Saisie résultats'!CS156:CV156))))</f>
      </c>
      <c r="M157" s="38">
        <f>IF(ISBLANK('Liste élèves'!B158),"",IF(OR(COUNTBLANK('Saisie résultats'!BL156:BN156)&gt;0,COUNTBLANK('Saisie résultats'!CW156:CY156)&gt;0),"",IF(NOT(AND(ISERROR(MATCH("A",'Saisie résultats'!BL156:BN156,0)),ISERROR(MATCH("A",'Saisie résultats'!CW156:CY156,0)))),"A",SUM('Saisie résultats'!BL156:BN156,'Saisie résultats'!CW156:CY156))))</f>
      </c>
      <c r="N157" s="22" t="b">
        <f>AND(NOT(ISBLANK('Liste élèves'!B158)),COUNTA('Saisie résultats'!D156:CY156)&lt;&gt;100)</f>
        <v>0</v>
      </c>
      <c r="O157" s="22">
        <f>COUNTBLANK('Saisie résultats'!D156:CY156)</f>
        <v>100</v>
      </c>
      <c r="P157" s="22" t="b">
        <f t="shared" si="5"/>
        <v>1</v>
      </c>
      <c r="Q157" s="22">
        <f>IF(ISBLANK('Liste élèves'!B158),"",IF(OR(ISTEXT(D157),ISTEXT(E157),ISTEXT(F157),ISTEXT(G157),ISTEXT(H157)),"",SUM(D157:H157)))</f>
      </c>
      <c r="R157" s="22">
        <f>IF(ISBLANK('Liste élèves'!B158),"",IF(OR(ISTEXT(I157),ISTEXT(J157),ISTEXT(K157),ISTEXT(L157),ISTEXT(M157)),"",SUM(I157:M157)))</f>
      </c>
      <c r="AD157" s="39"/>
      <c r="AE157" s="39"/>
      <c r="AF157" s="40"/>
      <c r="AG157" s="40"/>
      <c r="AH157" s="40"/>
      <c r="AI157" s="40"/>
      <c r="AJ157" s="40"/>
      <c r="IS157" s="7"/>
    </row>
    <row r="158" spans="2:253" s="22" customFormat="1" ht="15" customHeight="1">
      <c r="B158" s="36">
        <v>149</v>
      </c>
      <c r="C158" s="37">
        <f>IF(ISBLANK('Liste élèves'!B159),"",('Liste élèves'!B159))</f>
      </c>
      <c r="D158" s="38">
        <f>IF(ISBLANK('Liste élèves'!B159),"",IF(OR(COUNTBLANK('Saisie résultats'!D157:I157)&gt;0,COUNTBLANK('Saisie résultats'!X157:AB157)&gt;0,COUNTBLANK('Saisie résultats'!AD157)&gt;0,COUNTBLANK('Saisie résultats'!BI157:BK157)&gt;0),"",IF(NOT(AND(ISERROR(MATCH("A",'Saisie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résultats'!BI157:BK157))))</f>
      </c>
      <c r="E158" s="38">
        <f>IF(ISBLANK('Liste élèves'!B159),"",IF(OR(COUNTBLANK('Saisie résultats'!M157:R157)&gt;0,COUNTBLANK('Saisie résultats'!AC157)&gt;0,COUNTBLANK('Saisie résultats'!BA157:BC157)&gt;0),"",IF(NOT(AND(ISERROR(MATCH("A",'Saisie résultats'!M157:R157,0)),ISERROR(MATCH("A",'Saisie résultats'!AC157:AC157,0)),ISERROR(MATCH("A",'Saisie résultats'!BA157:BC157,0)))),"A",SUM('Saisie résultats'!M157:R157,'Saisie résultats'!AC157,'Saisie résultats'!BA157:BC157))))</f>
      </c>
      <c r="F158" s="38">
        <f>IF(ISBLANK('Liste élèves'!B159),"",IF(OR(COUNTBLANK('Saisie résultats'!J157:L157)&gt;0,COUNTBLANK('Saisie résultats'!AY157:AZ157)&gt;0,COUNTBLANK('Saisie résultats'!BD157:BH157)&gt;0),"",IF(NOT(AND(ISERROR(MATCH("A",'Saisie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résultats'!BD157:BH157))))</f>
      </c>
      <c r="G158" s="38">
        <f>IF(ISBLANK('Liste élèves'!B159),"",IF(OR(COUNTBLANK('Saisie résultats'!S157:W157)&gt;0,COUNTBLANK('Saisie résultats'!AI157:AK157)&gt;0,COUNTBLANK('Saisie résultats'!AN157:AT157)&gt;0),"",IF(NOT(AND(ISERROR(MATCH("A",'Saisie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résultats'!AN157:AT157))))</f>
      </c>
      <c r="H158" s="38">
        <f>IF(ISBLANK('Liste élèves'!B159),"",IF(OR(COUNTBLANK('Saisie résultats'!AE157:AH157)&gt;0,COUNTBLANK('Saisie résultats'!AL157:AM157)&gt;0,COUNTBLANK('Saisie résultats'!AV157:AX157)&gt;0),"",IF(NOT(AND(ISERROR(MATCH("A",'Saisie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résultats'!AV157:AX157))))</f>
      </c>
      <c r="I158" s="38">
        <f>IF(ISBLANK('Liste élèves'!B159),"",IF(OR(COUNTBLANK('Saisie résultats'!BO157:BS157)&gt;0,COUNTBLANK('Saisie résultats'!BV157:BX157)&gt;0),"",IF(NOT(AND(ISERROR(MATCH("A",'Saisie résultats'!BO157:BS157,0)),ISERROR(MATCH("A",'Saisie résultats'!BV157:BX157,0)))),"A",SUM('Saisie résultats'!BO157:BS157,'Saisie résultats'!BV157:BX157))))</f>
      </c>
      <c r="J158" s="38">
        <f>IF(ISBLANK('Liste élèves'!B159),"",IF(OR(COUNTBLANK('Saisie résultats'!BT157:BU157)&gt;0,COUNTBLANK('Saisie résultats'!BY157:CH157)&gt;0),"",IF(NOT(AND(ISERROR(MATCH("A",'Saisie résultats'!BT157:BU157,0)),ISERROR(MATCH("A",'Saisie résultats'!BY157:CH157,0)))),"A",SUM('Saisie résultats'!BT157:BU157,'Saisie résultats'!BY157:CH157))))</f>
      </c>
      <c r="K158" s="38">
        <f>IF(ISBLANK('Liste élèves'!B159),"",IF(COUNTBLANK('Saisie résultats'!CL157:CR157)&gt;0,"",IF(NOT(AND(ISERROR(MATCH("A",'Saisie résultats'!CL157:CR157,0)))),"A",SUM('Saisie résultats'!CL157:CR157))))</f>
      </c>
      <c r="L158" s="38">
        <f>IF(ISBLANK('Liste élèves'!B159),"",IF(OR(COUNTBLANK('Saisie résultats'!CI157:CK157)&gt;0,COUNTBLANK('Saisie résultats'!CS157:CV157)&gt;0),"",IF(NOT(AND(ISERROR(MATCH("A",'Saisie résultats'!CI157:CK157,0)),ISERROR(MATCH("A",'Saisie résultats'!CS157:CV157,0)))),"A",SUM('Saisie résultats'!CI157:CK157,'Saisie résultats'!CS157:CV157))))</f>
      </c>
      <c r="M158" s="38">
        <f>IF(ISBLANK('Liste élèves'!B159),"",IF(OR(COUNTBLANK('Saisie résultats'!BL157:BN157)&gt;0,COUNTBLANK('Saisie résultats'!CW157:CY157)&gt;0),"",IF(NOT(AND(ISERROR(MATCH("A",'Saisie résultats'!BL157:BN157,0)),ISERROR(MATCH("A",'Saisie résultats'!CW157:CY157,0)))),"A",SUM('Saisie résultats'!BL157:BN157,'Saisie résultats'!CW157:CY157))))</f>
      </c>
      <c r="N158" s="22" t="b">
        <f>AND(NOT(ISBLANK('Liste élèves'!B159)),COUNTA('Saisie résultats'!D157:CY157)&lt;&gt;100)</f>
        <v>0</v>
      </c>
      <c r="O158" s="22">
        <f>COUNTBLANK('Saisie résultats'!D157:CY157)</f>
        <v>100</v>
      </c>
      <c r="P158" s="22" t="b">
        <f t="shared" si="5"/>
        <v>1</v>
      </c>
      <c r="Q158" s="22">
        <f>IF(ISBLANK('Liste élèves'!B159),"",IF(OR(ISTEXT(D158),ISTEXT(E158),ISTEXT(F158),ISTEXT(G158),ISTEXT(H158)),"",SUM(D158:H158)))</f>
      </c>
      <c r="R158" s="22">
        <f>IF(ISBLANK('Liste élèves'!B159),"",IF(OR(ISTEXT(I158),ISTEXT(J158),ISTEXT(K158),ISTEXT(L158),ISTEXT(M158)),"",SUM(I158:M158)))</f>
      </c>
      <c r="AD158" s="39"/>
      <c r="AE158" s="39"/>
      <c r="AF158" s="40"/>
      <c r="AG158" s="40"/>
      <c r="AH158" s="40"/>
      <c r="AI158" s="40"/>
      <c r="AJ158" s="40"/>
      <c r="IS158" s="7"/>
    </row>
    <row r="159" spans="2:253" s="22" customFormat="1" ht="15" customHeight="1">
      <c r="B159" s="36">
        <v>150</v>
      </c>
      <c r="C159" s="37">
        <f>IF(ISBLANK('Liste élèves'!B160),"",('Liste élèves'!B160))</f>
      </c>
      <c r="D159" s="38">
        <f>IF(ISBLANK('Liste élèves'!B160),"",IF(OR(COUNTBLANK('Saisie résultats'!D158:I158)&gt;0,COUNTBLANK('Saisie résultats'!X158:AB158)&gt;0,COUNTBLANK('Saisie résultats'!AD158)&gt;0,COUNTBLANK('Saisie résultats'!BI158:BK158)&gt;0),"",IF(NOT(AND(ISERROR(MATCH("A",'Saisie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résultats'!BI158:BK158))))</f>
      </c>
      <c r="E159" s="38">
        <f>IF(ISBLANK('Liste élèves'!B160),"",IF(OR(COUNTBLANK('Saisie résultats'!M158:R158)&gt;0,COUNTBLANK('Saisie résultats'!AC158)&gt;0,COUNTBLANK('Saisie résultats'!BA158:BC158)&gt;0),"",IF(NOT(AND(ISERROR(MATCH("A",'Saisie résultats'!M158:R158,0)),ISERROR(MATCH("A",'Saisie résultats'!AC158:AC158,0)),ISERROR(MATCH("A",'Saisie résultats'!BA158:BC158,0)))),"A",SUM('Saisie résultats'!M158:R158,'Saisie résultats'!AC158,'Saisie résultats'!BA158:BC158))))</f>
      </c>
      <c r="F159" s="38">
        <f>IF(ISBLANK('Liste élèves'!B160),"",IF(OR(COUNTBLANK('Saisie résultats'!J158:L158)&gt;0,COUNTBLANK('Saisie résultats'!AY158:AZ158)&gt;0,COUNTBLANK('Saisie résultats'!BD158:BH158)&gt;0),"",IF(NOT(AND(ISERROR(MATCH("A",'Saisie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résultats'!BD158:BH158))))</f>
      </c>
      <c r="G159" s="38">
        <f>IF(ISBLANK('Liste élèves'!B160),"",IF(OR(COUNTBLANK('Saisie résultats'!S158:W158)&gt;0,COUNTBLANK('Saisie résultats'!AI158:AK158)&gt;0,COUNTBLANK('Saisie résultats'!AN158:AT158)&gt;0),"",IF(NOT(AND(ISERROR(MATCH("A",'Saisie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résultats'!AN158:AT158))))</f>
      </c>
      <c r="H159" s="38">
        <f>IF(ISBLANK('Liste élèves'!B160),"",IF(OR(COUNTBLANK('Saisie résultats'!AE158:AH158)&gt;0,COUNTBLANK('Saisie résultats'!AL158:AM158)&gt;0,COUNTBLANK('Saisie résultats'!AV158:AX158)&gt;0),"",IF(NOT(AND(ISERROR(MATCH("A",'Saisie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résultats'!AV158:AX158))))</f>
      </c>
      <c r="I159" s="38">
        <f>IF(ISBLANK('Liste élèves'!B160),"",IF(OR(COUNTBLANK('Saisie résultats'!BO158:BS158)&gt;0,COUNTBLANK('Saisie résultats'!BV158:BX158)&gt;0),"",IF(NOT(AND(ISERROR(MATCH("A",'Saisie résultats'!BO158:BS158,0)),ISERROR(MATCH("A",'Saisie résultats'!BV158:BX158,0)))),"A",SUM('Saisie résultats'!BO158:BS158,'Saisie résultats'!BV158:BX158))))</f>
      </c>
      <c r="J159" s="38">
        <f>IF(ISBLANK('Liste élèves'!B160),"",IF(OR(COUNTBLANK('Saisie résultats'!BT158:BU158)&gt;0,COUNTBLANK('Saisie résultats'!BY158:CH158)&gt;0),"",IF(NOT(AND(ISERROR(MATCH("A",'Saisie résultats'!BT158:BU158,0)),ISERROR(MATCH("A",'Saisie résultats'!BY158:CH158,0)))),"A",SUM('Saisie résultats'!BT158:BU158,'Saisie résultats'!BY158:CH158))))</f>
      </c>
      <c r="K159" s="38">
        <f>IF(ISBLANK('Liste élèves'!B160),"",IF(COUNTBLANK('Saisie résultats'!CL158:CR158)&gt;0,"",IF(NOT(AND(ISERROR(MATCH("A",'Saisie résultats'!CL158:CR158,0)))),"A",SUM('Saisie résultats'!CL158:CR158))))</f>
      </c>
      <c r="L159" s="38">
        <f>IF(ISBLANK('Liste élèves'!B160),"",IF(OR(COUNTBLANK('Saisie résultats'!CI158:CK158)&gt;0,COUNTBLANK('Saisie résultats'!CS158:CV158)&gt;0),"",IF(NOT(AND(ISERROR(MATCH("A",'Saisie résultats'!CI158:CK158,0)),ISERROR(MATCH("A",'Saisie résultats'!CS158:CV158,0)))),"A",SUM('Saisie résultats'!CI158:CK158,'Saisie résultats'!CS158:CV158))))</f>
      </c>
      <c r="M159" s="38">
        <f>IF(ISBLANK('Liste élèves'!B160),"",IF(OR(COUNTBLANK('Saisie résultats'!BL158:BN158)&gt;0,COUNTBLANK('Saisie résultats'!CW158:CY158)&gt;0),"",IF(NOT(AND(ISERROR(MATCH("A",'Saisie résultats'!BL158:BN158,0)),ISERROR(MATCH("A",'Saisie résultats'!CW158:CY158,0)))),"A",SUM('Saisie résultats'!BL158:BN158,'Saisie résultats'!CW158:CY158))))</f>
      </c>
      <c r="N159" s="22" t="b">
        <f>AND(NOT(ISBLANK('Liste élèves'!B160)),COUNTA('Saisie résultats'!D158:CY158)&lt;&gt;100)</f>
        <v>0</v>
      </c>
      <c r="O159" s="22">
        <f>COUNTBLANK('Saisie résultats'!D158:CY158)</f>
        <v>100</v>
      </c>
      <c r="P159" s="22" t="b">
        <f t="shared" si="5"/>
        <v>1</v>
      </c>
      <c r="Q159" s="22">
        <f>IF(ISBLANK('Liste élèves'!B160),"",IF(OR(ISTEXT(D159),ISTEXT(E159),ISTEXT(F159),ISTEXT(G159),ISTEXT(H159)),"",SUM(D159:H159)))</f>
      </c>
      <c r="R159" s="22">
        <f>IF(ISBLANK('Liste élèves'!B160),"",IF(OR(ISTEXT(I159),ISTEXT(J159),ISTEXT(K159),ISTEXT(L159),ISTEXT(M159)),"",SUM(I159:M159)))</f>
      </c>
      <c r="AD159" s="39"/>
      <c r="AE159" s="39"/>
      <c r="AF159" s="40"/>
      <c r="AG159" s="40"/>
      <c r="AH159" s="40"/>
      <c r="AI159" s="40"/>
      <c r="AJ159" s="40"/>
      <c r="IS159" s="7"/>
    </row>
  </sheetData>
  <sheetProtection/>
  <mergeCells count="3">
    <mergeCell ref="A2:C5"/>
    <mergeCell ref="D7:H7"/>
    <mergeCell ref="I7:M7"/>
  </mergeCells>
  <conditionalFormatting sqref="C10:C159">
    <cfRule type="expression" priority="1" dxfId="2" stopIfTrue="1">
      <formula>AND(O10&gt;0,NOT(C10=""))</formula>
    </cfRule>
    <cfRule type="expression" priority="2" dxfId="1" stopIfTrue="1">
      <formula>MOD(ROW(G3),2)</formula>
    </cfRule>
  </conditionalFormatting>
  <conditionalFormatting sqref="D11:D159">
    <cfRule type="expression" priority="3" dxfId="2" stopIfTrue="1">
      <formula>AND(O11&gt;0,NOT(C11=""))</formula>
    </cfRule>
    <cfRule type="expression" priority="4" dxfId="4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Z164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Q28" sqref="CQ28"/>
    </sheetView>
  </sheetViews>
  <sheetFormatPr defaultColWidth="11.7109375" defaultRowHeight="12.75"/>
  <cols>
    <col min="1" max="1" width="4.421875" style="7" customWidth="1"/>
    <col min="2" max="2" width="5.421875" style="7" customWidth="1"/>
    <col min="3" max="3" width="23.140625" style="7" customWidth="1"/>
    <col min="4" max="102" width="3.421875" style="7" customWidth="1"/>
    <col min="103" max="103" width="4.00390625" style="7" customWidth="1"/>
    <col min="104" max="104" width="9.8515625" style="7" customWidth="1"/>
    <col min="105" max="110" width="3.421875" style="7" customWidth="1"/>
    <col min="111" max="16384" width="11.7109375" style="7" customWidth="1"/>
  </cols>
  <sheetData>
    <row r="2" spans="1:97" ht="12.75" customHeight="1">
      <c r="A2" s="114" t="s">
        <v>45</v>
      </c>
      <c r="B2" s="114"/>
      <c r="C2" s="114"/>
      <c r="E2" s="24"/>
      <c r="F2" s="24"/>
      <c r="G2" s="41"/>
      <c r="H2" s="42">
        <v>1</v>
      </c>
      <c r="I2" s="43" t="s">
        <v>46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 t="s">
        <v>47</v>
      </c>
      <c r="AG2" s="43"/>
      <c r="AH2" s="43" t="s">
        <v>46</v>
      </c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 t="s">
        <v>47</v>
      </c>
      <c r="BV2" s="43"/>
      <c r="BW2" s="43" t="s">
        <v>46</v>
      </c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1:97" ht="12.75">
      <c r="A3" s="114"/>
      <c r="B3" s="114"/>
      <c r="C3" s="114"/>
      <c r="E3" s="24"/>
      <c r="F3" s="24"/>
      <c r="G3" s="41"/>
      <c r="H3" s="42">
        <v>0</v>
      </c>
      <c r="I3" s="43" t="s">
        <v>48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 t="s">
        <v>49</v>
      </c>
      <c r="AG3" s="43"/>
      <c r="AH3" s="43" t="s">
        <v>48</v>
      </c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 t="s">
        <v>49</v>
      </c>
      <c r="BV3" s="43"/>
      <c r="BW3" s="43" t="s">
        <v>48</v>
      </c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</row>
    <row r="4" spans="1:97" ht="12.75">
      <c r="A4" s="114"/>
      <c r="B4" s="114"/>
      <c r="C4" s="114"/>
      <c r="E4" s="24"/>
      <c r="F4" s="24"/>
      <c r="G4" s="41"/>
      <c r="H4" s="42" t="s">
        <v>50</v>
      </c>
      <c r="I4" s="43" t="s">
        <v>51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 t="s">
        <v>52</v>
      </c>
      <c r="AG4" s="43"/>
      <c r="AH4" s="43" t="s">
        <v>51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 t="s">
        <v>52</v>
      </c>
      <c r="BV4" s="43"/>
      <c r="BW4" s="43" t="s">
        <v>51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</row>
    <row r="5" spans="1:3" ht="12.75">
      <c r="A5" s="114"/>
      <c r="B5" s="114"/>
      <c r="C5" s="114"/>
    </row>
    <row r="6" spans="4:30" ht="12.75">
      <c r="D6" s="44" t="s">
        <v>53</v>
      </c>
      <c r="K6" s="115" t="s">
        <v>54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3:103" ht="12.75">
      <c r="C7" s="45" t="s">
        <v>28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46">
        <v>53</v>
      </c>
      <c r="BE7" s="46">
        <v>54</v>
      </c>
      <c r="BF7" s="46">
        <v>55</v>
      </c>
      <c r="BG7" s="46">
        <v>56</v>
      </c>
      <c r="BH7" s="46">
        <v>57</v>
      </c>
      <c r="BI7" s="46">
        <v>58</v>
      </c>
      <c r="BJ7" s="46">
        <v>59</v>
      </c>
      <c r="BK7" s="46">
        <v>60</v>
      </c>
      <c r="BL7" s="46">
        <v>61</v>
      </c>
      <c r="BM7" s="46">
        <v>62</v>
      </c>
      <c r="BN7" s="46">
        <v>63</v>
      </c>
      <c r="BO7" s="46">
        <v>64</v>
      </c>
      <c r="BP7" s="46">
        <v>65</v>
      </c>
      <c r="BQ7" s="46">
        <v>66</v>
      </c>
      <c r="BR7" s="46">
        <v>67</v>
      </c>
      <c r="BS7" s="46">
        <v>68</v>
      </c>
      <c r="BT7" s="46">
        <v>69</v>
      </c>
      <c r="BU7" s="46">
        <v>70</v>
      </c>
      <c r="BV7" s="46">
        <v>71</v>
      </c>
      <c r="BW7" s="46">
        <v>72</v>
      </c>
      <c r="BX7" s="46">
        <v>73</v>
      </c>
      <c r="BY7" s="46">
        <v>74</v>
      </c>
      <c r="BZ7" s="46">
        <v>75</v>
      </c>
      <c r="CA7" s="46">
        <v>76</v>
      </c>
      <c r="CB7" s="46">
        <v>77</v>
      </c>
      <c r="CC7" s="46">
        <v>78</v>
      </c>
      <c r="CD7" s="46">
        <v>79</v>
      </c>
      <c r="CE7" s="46">
        <v>80</v>
      </c>
      <c r="CF7" s="46">
        <v>81</v>
      </c>
      <c r="CG7" s="46">
        <v>82</v>
      </c>
      <c r="CH7" s="46">
        <v>83</v>
      </c>
      <c r="CI7" s="46">
        <v>84</v>
      </c>
      <c r="CJ7" s="46">
        <v>85</v>
      </c>
      <c r="CK7" s="46">
        <v>86</v>
      </c>
      <c r="CL7" s="46">
        <v>87</v>
      </c>
      <c r="CM7" s="46">
        <v>88</v>
      </c>
      <c r="CN7" s="46">
        <v>89</v>
      </c>
      <c r="CO7" s="46">
        <v>90</v>
      </c>
      <c r="CP7" s="46">
        <v>91</v>
      </c>
      <c r="CQ7" s="46">
        <v>92</v>
      </c>
      <c r="CR7" s="46">
        <v>93</v>
      </c>
      <c r="CS7" s="46">
        <v>94</v>
      </c>
      <c r="CT7" s="46">
        <v>95</v>
      </c>
      <c r="CU7" s="46">
        <v>96</v>
      </c>
      <c r="CV7" s="46">
        <v>97</v>
      </c>
      <c r="CW7" s="46">
        <v>98</v>
      </c>
      <c r="CX7" s="46">
        <v>99</v>
      </c>
      <c r="CY7" s="46">
        <v>100</v>
      </c>
    </row>
    <row r="8" spans="3:103" ht="12.75">
      <c r="C8" s="45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</row>
    <row r="9" spans="2:103" ht="12.75">
      <c r="B9" s="17">
        <v>1</v>
      </c>
      <c r="C9" s="48">
        <f>IF(ISBLANK('Liste élèves'!B11),"",('Liste élèves'!B11))</f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</row>
    <row r="10" spans="2:103" ht="12.75">
      <c r="B10" s="17">
        <v>2</v>
      </c>
      <c r="C10" s="37">
        <f>IF(ISBLANK('Liste élèves'!B12),"",('Liste élèves'!B12))</f>
      </c>
      <c r="D10" s="49"/>
      <c r="E10" s="49"/>
      <c r="F10" s="49"/>
      <c r="G10" s="49"/>
      <c r="H10" s="49"/>
      <c r="I10" s="49"/>
      <c r="J10" s="49"/>
      <c r="K10" s="49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49"/>
      <c r="Z10" s="49"/>
      <c r="AA10" s="49"/>
      <c r="AB10" s="49"/>
      <c r="AC10" s="49"/>
      <c r="AD10" s="49"/>
      <c r="AE10" s="50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</row>
    <row r="11" spans="2:103" ht="12.75">
      <c r="B11" s="17">
        <v>3</v>
      </c>
      <c r="C11" s="48">
        <f>IF(ISBLANK('Liste élèves'!B13),"",('Liste élèves'!B13))</f>
      </c>
      <c r="D11" s="49"/>
      <c r="E11" s="49"/>
      <c r="F11" s="49"/>
      <c r="G11" s="49"/>
      <c r="H11" s="49"/>
      <c r="I11" s="49"/>
      <c r="J11" s="49"/>
      <c r="K11" s="49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0"/>
      <c r="Y11" s="49"/>
      <c r="Z11" s="49"/>
      <c r="AA11" s="49"/>
      <c r="AB11" s="49"/>
      <c r="AC11" s="49"/>
      <c r="AD11" s="49"/>
      <c r="AE11" s="50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</row>
    <row r="12" spans="2:103" ht="12.75">
      <c r="B12" s="17">
        <v>4</v>
      </c>
      <c r="C12" s="37">
        <f>IF(ISBLANK('Liste élèves'!B14),"",('Liste élèves'!B14))</f>
      </c>
      <c r="D12" s="49"/>
      <c r="E12" s="49"/>
      <c r="F12" s="49"/>
      <c r="G12" s="49"/>
      <c r="H12" s="49"/>
      <c r="I12" s="49"/>
      <c r="J12" s="49"/>
      <c r="K12" s="49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  <c r="Y12" s="49"/>
      <c r="Z12" s="49"/>
      <c r="AA12" s="49"/>
      <c r="AB12" s="49"/>
      <c r="AC12" s="49"/>
      <c r="AD12" s="49"/>
      <c r="AE12" s="50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</row>
    <row r="13" spans="2:103" ht="12.75">
      <c r="B13" s="17">
        <v>5</v>
      </c>
      <c r="C13" s="48">
        <f>IF(ISBLANK('Liste élèves'!B15),"",('Liste élèves'!B15))</f>
      </c>
      <c r="D13" s="49"/>
      <c r="E13" s="49"/>
      <c r="F13" s="49"/>
      <c r="G13" s="49"/>
      <c r="H13" s="49"/>
      <c r="I13" s="49"/>
      <c r="J13" s="49"/>
      <c r="K13" s="49"/>
      <c r="L13" s="50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49"/>
      <c r="Z13" s="49"/>
      <c r="AA13" s="49"/>
      <c r="AB13" s="49"/>
      <c r="AC13" s="49"/>
      <c r="AD13" s="49"/>
      <c r="AE13" s="50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</row>
    <row r="14" spans="2:103" ht="12.75">
      <c r="B14" s="17">
        <v>6</v>
      </c>
      <c r="C14" s="37">
        <f>IF(ISBLANK('Liste élèves'!B16),"",('Liste élèves'!B16))</f>
      </c>
      <c r="D14" s="49"/>
      <c r="E14" s="49"/>
      <c r="F14" s="49"/>
      <c r="G14" s="49"/>
      <c r="H14" s="49"/>
      <c r="I14" s="49"/>
      <c r="J14" s="49"/>
      <c r="K14" s="49"/>
      <c r="L14" s="50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49"/>
      <c r="Z14" s="49"/>
      <c r="AA14" s="49"/>
      <c r="AB14" s="49"/>
      <c r="AC14" s="49"/>
      <c r="AD14" s="49"/>
      <c r="AE14" s="50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</row>
    <row r="15" spans="2:103" ht="12.75">
      <c r="B15" s="17">
        <v>7</v>
      </c>
      <c r="C15" s="37">
        <f>IF(ISBLANK('Liste élèves'!B17),"",('Liste élèves'!B17))</f>
      </c>
      <c r="D15" s="49"/>
      <c r="E15" s="49"/>
      <c r="F15" s="49"/>
      <c r="G15" s="49"/>
      <c r="H15" s="49"/>
      <c r="I15" s="49"/>
      <c r="J15" s="49"/>
      <c r="K15" s="49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49"/>
      <c r="Z15" s="49"/>
      <c r="AA15" s="49"/>
      <c r="AB15" s="49"/>
      <c r="AC15" s="49"/>
      <c r="AD15" s="49"/>
      <c r="AE15" s="50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</row>
    <row r="16" spans="2:103" ht="12.75">
      <c r="B16" s="17">
        <v>8</v>
      </c>
      <c r="C16" s="37">
        <f>IF(ISBLANK('Liste élèves'!B18),"",('Liste élèves'!B18))</f>
      </c>
      <c r="D16" s="49"/>
      <c r="E16" s="49"/>
      <c r="F16" s="49"/>
      <c r="G16" s="49"/>
      <c r="H16" s="49"/>
      <c r="I16" s="49"/>
      <c r="J16" s="49"/>
      <c r="K16" s="49"/>
      <c r="L16" s="50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49"/>
      <c r="Z16" s="49"/>
      <c r="AA16" s="49"/>
      <c r="AB16" s="49"/>
      <c r="AC16" s="49"/>
      <c r="AD16" s="49"/>
      <c r="AE16" s="50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</row>
    <row r="17" spans="2:103" ht="12.75">
      <c r="B17" s="17">
        <v>9</v>
      </c>
      <c r="C17" s="37">
        <f>IF(ISBLANK('Liste élèves'!B19),"",('Liste élèves'!B19))</f>
      </c>
      <c r="D17" s="49"/>
      <c r="E17" s="49"/>
      <c r="F17" s="49"/>
      <c r="G17" s="49"/>
      <c r="H17" s="49"/>
      <c r="I17" s="49"/>
      <c r="J17" s="49"/>
      <c r="K17" s="49"/>
      <c r="L17" s="50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49"/>
      <c r="Z17" s="49"/>
      <c r="AA17" s="49"/>
      <c r="AB17" s="49"/>
      <c r="AC17" s="49"/>
      <c r="AD17" s="49"/>
      <c r="AE17" s="50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</row>
    <row r="18" spans="2:103" ht="12.75">
      <c r="B18" s="17">
        <v>10</v>
      </c>
      <c r="C18" s="37">
        <f>IF(ISBLANK('Liste élèves'!B20),"",('Liste élèves'!B20))</f>
      </c>
      <c r="D18" s="49"/>
      <c r="E18" s="49"/>
      <c r="F18" s="49"/>
      <c r="G18" s="49"/>
      <c r="H18" s="49"/>
      <c r="I18" s="49"/>
      <c r="J18" s="49"/>
      <c r="K18" s="49"/>
      <c r="L18" s="50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49"/>
      <c r="Z18" s="49"/>
      <c r="AA18" s="49"/>
      <c r="AB18" s="49"/>
      <c r="AC18" s="49"/>
      <c r="AD18" s="49"/>
      <c r="AE18" s="50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</row>
    <row r="19" spans="2:103" ht="12.75">
      <c r="B19" s="17">
        <v>11</v>
      </c>
      <c r="C19" s="37">
        <f>IF(ISBLANK('Liste élèves'!B21),"",('Liste élèves'!B21))</f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</row>
    <row r="20" spans="2:103" ht="12.75">
      <c r="B20" s="17">
        <v>12</v>
      </c>
      <c r="C20" s="37">
        <f>IF(ISBLANK('Liste élèves'!B22),"",('Liste élèves'!B22))</f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</row>
    <row r="21" spans="2:103" ht="12.75">
      <c r="B21" s="17">
        <v>13</v>
      </c>
      <c r="C21" s="37">
        <f>IF(ISBLANK('Liste élèves'!B23),"",('Liste élèves'!B23))</f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</row>
    <row r="22" spans="2:103" ht="12.75">
      <c r="B22" s="17">
        <v>14</v>
      </c>
      <c r="C22" s="37">
        <f>IF(ISBLANK('Liste élèves'!B24),"",('Liste élèves'!B24))</f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</row>
    <row r="23" spans="2:103" ht="12.75">
      <c r="B23" s="17">
        <v>15</v>
      </c>
      <c r="C23" s="37">
        <f>IF(ISBLANK('Liste élèves'!B25),"",('Liste élèves'!B25))</f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</row>
    <row r="24" spans="2:103" ht="12.75">
      <c r="B24" s="17">
        <v>16</v>
      </c>
      <c r="C24" s="37">
        <f>IF(ISBLANK('Liste élèves'!B26),"",('Liste élèves'!B26))</f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</row>
    <row r="25" spans="2:103" ht="12.75">
      <c r="B25" s="17">
        <v>17</v>
      </c>
      <c r="C25" s="37">
        <f>IF(ISBLANK('Liste élèves'!B27),"",('Liste élèves'!B27))</f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</row>
    <row r="26" spans="2:103" ht="12.75">
      <c r="B26" s="17">
        <v>18</v>
      </c>
      <c r="C26" s="37">
        <f>IF(ISBLANK('Liste élèves'!B28),"",('Liste élèves'!B28))</f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</row>
    <row r="27" spans="2:103" ht="12.75">
      <c r="B27" s="17">
        <v>19</v>
      </c>
      <c r="C27" s="37">
        <f>IF(ISBLANK('Liste élèves'!B29),"",('Liste élèves'!B29))</f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</row>
    <row r="28" spans="2:103" ht="12.75">
      <c r="B28" s="17">
        <v>20</v>
      </c>
      <c r="C28" s="37">
        <f>IF(ISBLANK('Liste élèves'!B30),"",('Liste élèves'!B30))</f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</row>
    <row r="29" spans="2:103" ht="12.75">
      <c r="B29" s="17">
        <v>21</v>
      </c>
      <c r="C29" s="37">
        <f>IF(ISBLANK('Liste élèves'!B31),"",('Liste élèves'!B31))</f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</row>
    <row r="30" spans="2:103" ht="12.75">
      <c r="B30" s="17">
        <v>22</v>
      </c>
      <c r="C30" s="37">
        <f>IF(ISBLANK('Liste élèves'!B32),"",('Liste élèves'!B32))</f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</row>
    <row r="31" spans="2:103" ht="12.75">
      <c r="B31" s="17">
        <v>23</v>
      </c>
      <c r="C31" s="37">
        <f>IF(ISBLANK('Liste élèves'!B33),"",('Liste élèves'!B33))</f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</row>
    <row r="32" spans="2:103" ht="12.75">
      <c r="B32" s="17">
        <v>24</v>
      </c>
      <c r="C32" s="37">
        <f>IF(ISBLANK('Liste élèves'!B34),"",('Liste élèves'!B34))</f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</row>
    <row r="33" spans="2:103" ht="12.75">
      <c r="B33" s="17">
        <v>25</v>
      </c>
      <c r="C33" s="37">
        <f>IF(ISBLANK('Liste élèves'!B35),"",('Liste élèves'!B35))</f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</row>
    <row r="34" spans="2:103" ht="12.75">
      <c r="B34" s="17">
        <v>26</v>
      </c>
      <c r="C34" s="37">
        <f>IF(ISBLANK('Liste élèves'!B36),"",('Liste élèves'!B36))</f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</row>
    <row r="35" spans="2:103" ht="12.75">
      <c r="B35" s="17">
        <v>27</v>
      </c>
      <c r="C35" s="37">
        <f>IF(ISBLANK('Liste élèves'!B37),"",('Liste élèves'!B37))</f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</row>
    <row r="36" spans="2:103" ht="12.75">
      <c r="B36" s="17">
        <v>28</v>
      </c>
      <c r="C36" s="37">
        <f>IF(ISBLANK('Liste élèves'!B38),"",('Liste élèves'!B38))</f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</row>
    <row r="37" spans="2:103" ht="12.75">
      <c r="B37" s="17">
        <v>29</v>
      </c>
      <c r="C37" s="37">
        <f>IF(ISBLANK('Liste élèves'!B39),"",('Liste élèves'!B39))</f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</row>
    <row r="38" spans="2:103" ht="12.75">
      <c r="B38" s="17">
        <v>30</v>
      </c>
      <c r="C38" s="37">
        <f>IF(ISBLANK('Liste élèves'!B40),"",('Liste élèves'!B40))</f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</row>
    <row r="39" spans="2:103" ht="12.75">
      <c r="B39" s="17">
        <v>31</v>
      </c>
      <c r="C39" s="37">
        <f>IF(ISBLANK('Liste élèves'!B41),"",('Liste élèves'!B41))</f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</row>
    <row r="40" spans="2:103" ht="12.75">
      <c r="B40" s="17">
        <v>32</v>
      </c>
      <c r="C40" s="37">
        <f>IF(ISBLANK('Liste élèves'!B42),"",('Liste élèves'!B42))</f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</row>
    <row r="41" spans="2:103" ht="12.75">
      <c r="B41" s="17">
        <v>33</v>
      </c>
      <c r="C41" s="37">
        <f>IF(ISBLANK('Liste élèves'!B43),"",('Liste élèves'!B43))</f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</row>
    <row r="42" spans="2:103" ht="12.75">
      <c r="B42" s="17">
        <v>34</v>
      </c>
      <c r="C42" s="37">
        <f>IF(ISBLANK('Liste élèves'!B44),"",('Liste élèves'!B44))</f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</row>
    <row r="43" spans="2:103" ht="12.75">
      <c r="B43" s="17">
        <v>35</v>
      </c>
      <c r="C43" s="37">
        <f>IF(ISBLANK('Liste élèves'!B45),"",('Liste élèves'!B45))</f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</row>
    <row r="44" spans="2:103" ht="12.75">
      <c r="B44" s="17">
        <v>36</v>
      </c>
      <c r="C44" s="37">
        <f>IF(ISBLANK('Liste élèves'!B46),"",('Liste élèves'!B46))</f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</row>
    <row r="45" spans="2:103" ht="12.75">
      <c r="B45" s="17">
        <v>37</v>
      </c>
      <c r="C45" s="37">
        <f>IF(ISBLANK('Liste élèves'!B47),"",('Liste élèves'!B47))</f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</row>
    <row r="46" spans="2:103" ht="12.75">
      <c r="B46" s="17">
        <v>38</v>
      </c>
      <c r="C46" s="37">
        <f>IF(ISBLANK('Liste élèves'!B48),"",('Liste élèves'!B48))</f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</row>
    <row r="47" spans="2:103" ht="12.75">
      <c r="B47" s="17">
        <v>39</v>
      </c>
      <c r="C47" s="37">
        <f>IF(ISBLANK('Liste élèves'!B49),"",('Liste élèves'!B49))</f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</row>
    <row r="48" spans="2:103" ht="12.75">
      <c r="B48" s="17">
        <v>40</v>
      </c>
      <c r="C48" s="37">
        <f>IF(ISBLANK('Liste élèves'!B50),"",('Liste élèves'!B50))</f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</row>
    <row r="49" spans="2:103" ht="12.75">
      <c r="B49" s="17">
        <v>41</v>
      </c>
      <c r="C49" s="37">
        <f>IF(ISBLANK('Liste élèves'!B51),"",('Liste élèves'!B51))</f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</row>
    <row r="50" spans="2:103" ht="12.75">
      <c r="B50" s="17">
        <v>42</v>
      </c>
      <c r="C50" s="37">
        <f>IF(ISBLANK('Liste élèves'!B52),"",('Liste élèves'!B52))</f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</row>
    <row r="51" spans="2:103" ht="12.75">
      <c r="B51" s="17">
        <v>43</v>
      </c>
      <c r="C51" s="37">
        <f>IF(ISBLANK('Liste élèves'!B53),"",('Liste élèves'!B53))</f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</row>
    <row r="52" spans="2:103" ht="12.75">
      <c r="B52" s="17">
        <v>44</v>
      </c>
      <c r="C52" s="37">
        <f>IF(ISBLANK('Liste élèves'!B54),"",('Liste élèves'!B54))</f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</row>
    <row r="53" spans="2:103" ht="12.75">
      <c r="B53" s="17">
        <v>45</v>
      </c>
      <c r="C53" s="37">
        <f>IF(ISBLANK('Liste élèves'!B55),"",('Liste élèves'!B55))</f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</row>
    <row r="54" spans="2:103" ht="12.75">
      <c r="B54" s="17">
        <v>46</v>
      </c>
      <c r="C54" s="37">
        <f>IF(ISBLANK('Liste élèves'!B56),"",('Liste élèves'!B56))</f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</row>
    <row r="55" spans="2:103" ht="12.75">
      <c r="B55" s="17">
        <v>47</v>
      </c>
      <c r="C55" s="37">
        <f>IF(ISBLANK('Liste élèves'!B57),"",('Liste élèves'!B57))</f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</row>
    <row r="56" spans="2:103" ht="12.75">
      <c r="B56" s="17">
        <v>48</v>
      </c>
      <c r="C56" s="37">
        <f>IF(ISBLANK('Liste élèves'!B58),"",('Liste élèves'!B58))</f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</row>
    <row r="57" spans="2:103" ht="12.75">
      <c r="B57" s="17">
        <v>49</v>
      </c>
      <c r="C57" s="37">
        <f>IF(ISBLANK('Liste élèves'!B59),"",('Liste élèves'!B59))</f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</row>
    <row r="58" spans="2:103" ht="12.75">
      <c r="B58" s="17">
        <v>50</v>
      </c>
      <c r="C58" s="37">
        <f>IF(ISBLANK('Liste élèves'!B60),"",('Liste élèves'!B60))</f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</row>
    <row r="59" spans="2:103" ht="12.75">
      <c r="B59" s="17">
        <v>51</v>
      </c>
      <c r="C59" s="37">
        <f>IF(ISBLANK('Liste élèves'!B61),"",('Liste élèves'!B61))</f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</row>
    <row r="60" spans="2:103" ht="12.75">
      <c r="B60" s="17">
        <v>52</v>
      </c>
      <c r="C60" s="37">
        <f>IF(ISBLANK('Liste élèves'!B62),"",('Liste élèves'!B62))</f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</row>
    <row r="61" spans="2:103" ht="12.75">
      <c r="B61" s="17">
        <v>53</v>
      </c>
      <c r="C61" s="37">
        <f>IF(ISBLANK('Liste élèves'!B63),"",('Liste élèves'!B63))</f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</row>
    <row r="62" spans="2:103" ht="12.75">
      <c r="B62" s="17">
        <v>54</v>
      </c>
      <c r="C62" s="37">
        <f>IF(ISBLANK('Liste élèves'!B64),"",('Liste élèves'!B64))</f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</row>
    <row r="63" spans="2:103" ht="12.75">
      <c r="B63" s="17">
        <v>55</v>
      </c>
      <c r="C63" s="37">
        <f>IF(ISBLANK('Liste élèves'!B65),"",('Liste élèves'!B65))</f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</row>
    <row r="64" spans="2:103" ht="12.75">
      <c r="B64" s="17">
        <v>56</v>
      </c>
      <c r="C64" s="37">
        <f>IF(ISBLANK('Liste élèves'!B66),"",('Liste élèves'!B66))</f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</row>
    <row r="65" spans="2:103" ht="12.75">
      <c r="B65" s="17">
        <v>57</v>
      </c>
      <c r="C65" s="37">
        <f>IF(ISBLANK('Liste élèves'!B67),"",('Liste élèves'!B67))</f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</row>
    <row r="66" spans="2:103" ht="12.75">
      <c r="B66" s="17">
        <v>58</v>
      </c>
      <c r="C66" s="37">
        <f>IF(ISBLANK('Liste élèves'!B68),"",('Liste élèves'!B68))</f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</row>
    <row r="67" spans="2:103" ht="12.75">
      <c r="B67" s="17">
        <v>59</v>
      </c>
      <c r="C67" s="37">
        <f>IF(ISBLANK('Liste élèves'!B69),"",('Liste élèves'!B69))</f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</row>
    <row r="68" spans="2:103" ht="12.75">
      <c r="B68" s="17">
        <v>60</v>
      </c>
      <c r="C68" s="37">
        <f>IF(ISBLANK('Liste élèves'!B70),"",('Liste élèves'!B70))</f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</row>
    <row r="69" spans="2:103" ht="12.75">
      <c r="B69" s="17">
        <v>61</v>
      </c>
      <c r="C69" s="37">
        <f>IF(ISBLANK('Liste élèves'!B71),"",('Liste élèves'!B71))</f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</row>
    <row r="70" spans="2:103" ht="12.75">
      <c r="B70" s="17">
        <v>62</v>
      </c>
      <c r="C70" s="37">
        <f>IF(ISBLANK('Liste élèves'!B72),"",('Liste élèves'!B72))</f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</row>
    <row r="71" spans="2:103" ht="12.75">
      <c r="B71" s="17">
        <v>63</v>
      </c>
      <c r="C71" s="37">
        <f>IF(ISBLANK('Liste élèves'!B73),"",('Liste élèves'!B73))</f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</row>
    <row r="72" spans="2:103" ht="12.75">
      <c r="B72" s="17">
        <v>64</v>
      </c>
      <c r="C72" s="37">
        <f>IF(ISBLANK('Liste élèves'!B74),"",('Liste élèves'!B74))</f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</row>
    <row r="73" spans="2:103" ht="12.75">
      <c r="B73" s="17">
        <v>65</v>
      </c>
      <c r="C73" s="37">
        <f>IF(ISBLANK('Liste élèves'!B75),"",('Liste élèves'!B75))</f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</row>
    <row r="74" spans="2:103" ht="12.75">
      <c r="B74" s="17">
        <v>66</v>
      </c>
      <c r="C74" s="37">
        <f>IF(ISBLANK('Liste élèves'!B76),"",('Liste élèves'!B76))</f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</row>
    <row r="75" spans="2:103" ht="12.75">
      <c r="B75" s="17">
        <v>67</v>
      </c>
      <c r="C75" s="37">
        <f>IF(ISBLANK('Liste élèves'!B77),"",('Liste élèves'!B77))</f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</row>
    <row r="76" spans="2:103" ht="12.75">
      <c r="B76" s="17">
        <v>68</v>
      </c>
      <c r="C76" s="37">
        <f>IF(ISBLANK('Liste élèves'!B78),"",('Liste élèves'!B78))</f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</row>
    <row r="77" spans="2:103" ht="12.75">
      <c r="B77" s="17">
        <v>69</v>
      </c>
      <c r="C77" s="37">
        <f>IF(ISBLANK('Liste élèves'!B79),"",('Liste élèves'!B79))</f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</row>
    <row r="78" spans="2:103" ht="12.75">
      <c r="B78" s="17">
        <v>70</v>
      </c>
      <c r="C78" s="37">
        <f>IF(ISBLANK('Liste élèves'!B80),"",('Liste élèves'!B80))</f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</row>
    <row r="79" spans="2:103" ht="12.75">
      <c r="B79" s="17">
        <v>71</v>
      </c>
      <c r="C79" s="37">
        <f>IF(ISBLANK('Liste élèves'!B81),"",('Liste élèves'!B81))</f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</row>
    <row r="80" spans="2:103" ht="12.75">
      <c r="B80" s="17">
        <v>72</v>
      </c>
      <c r="C80" s="37">
        <f>IF(ISBLANK('Liste élèves'!B82),"",('Liste élèves'!B82))</f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</row>
    <row r="81" spans="2:103" ht="12.75">
      <c r="B81" s="17">
        <v>73</v>
      </c>
      <c r="C81" s="37">
        <f>IF(ISBLANK('Liste élèves'!B83),"",('Liste élèves'!B83))</f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</row>
    <row r="82" spans="2:103" ht="12.75">
      <c r="B82" s="17">
        <v>74</v>
      </c>
      <c r="C82" s="37">
        <f>IF(ISBLANK('Liste élèves'!B84),"",('Liste élèves'!B84))</f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</row>
    <row r="83" spans="2:103" ht="12.75">
      <c r="B83" s="17">
        <v>75</v>
      </c>
      <c r="C83" s="37">
        <f>IF(ISBLANK('Liste élèves'!B85),"",('Liste élèves'!B85))</f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</row>
    <row r="84" spans="2:103" ht="12.75">
      <c r="B84" s="17">
        <v>76</v>
      </c>
      <c r="C84" s="37">
        <f>IF(ISBLANK('Liste élèves'!B86),"",('Liste élèves'!B86))</f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</row>
    <row r="85" spans="2:103" ht="12.75">
      <c r="B85" s="17">
        <v>77</v>
      </c>
      <c r="C85" s="37">
        <f>IF(ISBLANK('Liste élèves'!B87),"",('Liste élèves'!B87))</f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</row>
    <row r="86" spans="2:103" ht="12.75">
      <c r="B86" s="17">
        <v>78</v>
      </c>
      <c r="C86" s="37">
        <f>IF(ISBLANK('Liste élèves'!B88),"",('Liste élèves'!B88))</f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</row>
    <row r="87" spans="2:103" ht="12.75">
      <c r="B87" s="17">
        <v>79</v>
      </c>
      <c r="C87" s="37">
        <f>IF(ISBLANK('Liste élèves'!B89),"",('Liste élèves'!B89))</f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</row>
    <row r="88" spans="2:103" ht="12.75">
      <c r="B88" s="17">
        <v>80</v>
      </c>
      <c r="C88" s="37">
        <f>IF(ISBLANK('Liste élèves'!B90),"",('Liste élèves'!B90))</f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</row>
    <row r="89" spans="2:103" ht="12.75">
      <c r="B89" s="17">
        <v>81</v>
      </c>
      <c r="C89" s="37">
        <f>IF(ISBLANK('Liste élèves'!B91),"",('Liste élèves'!B91))</f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</row>
    <row r="90" spans="2:103" ht="12.75">
      <c r="B90" s="17">
        <v>82</v>
      </c>
      <c r="C90" s="37">
        <f>IF(ISBLANK('Liste élèves'!B92),"",('Liste élèves'!B92))</f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</row>
    <row r="91" spans="2:103" ht="12.75">
      <c r="B91" s="17">
        <v>83</v>
      </c>
      <c r="C91" s="37">
        <f>IF(ISBLANK('Liste élèves'!B93),"",('Liste élèves'!B93))</f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</row>
    <row r="92" spans="2:103" ht="12.75">
      <c r="B92" s="17">
        <v>84</v>
      </c>
      <c r="C92" s="37">
        <f>IF(ISBLANK('Liste élèves'!B94),"",('Liste élèves'!B94))</f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</row>
    <row r="93" spans="2:103" ht="12.75">
      <c r="B93" s="17">
        <v>85</v>
      </c>
      <c r="C93" s="37">
        <f>IF(ISBLANK('Liste élèves'!B95),"",('Liste élèves'!B95))</f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</row>
    <row r="94" spans="2:103" ht="12.75">
      <c r="B94" s="17">
        <v>86</v>
      </c>
      <c r="C94" s="37">
        <f>IF(ISBLANK('Liste élèves'!B96),"",('Liste élèves'!B96))</f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</row>
    <row r="95" spans="2:103" ht="12.75">
      <c r="B95" s="17">
        <v>87</v>
      </c>
      <c r="C95" s="37">
        <f>IF(ISBLANK('Liste élèves'!B97),"",('Liste élèves'!B97))</f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</row>
    <row r="96" spans="2:103" ht="12.75">
      <c r="B96" s="17">
        <v>88</v>
      </c>
      <c r="C96" s="37">
        <f>IF(ISBLANK('Liste élèves'!B98),"",('Liste élèves'!B98))</f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</row>
    <row r="97" spans="2:103" ht="12.75">
      <c r="B97" s="17">
        <v>89</v>
      </c>
      <c r="C97" s="37">
        <f>IF(ISBLANK('Liste élèves'!B99),"",('Liste élèves'!B99))</f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</row>
    <row r="98" spans="2:103" ht="12.75">
      <c r="B98" s="17">
        <v>90</v>
      </c>
      <c r="C98" s="37">
        <f>IF(ISBLANK('Liste élèves'!B100),"",('Liste élèves'!B100))</f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</row>
    <row r="99" spans="2:103" ht="12.75">
      <c r="B99" s="17">
        <v>91</v>
      </c>
      <c r="C99" s="37">
        <f>IF(ISBLANK('Liste élèves'!B101),"",('Liste élèves'!B101))</f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</row>
    <row r="100" spans="2:103" ht="12.75">
      <c r="B100" s="17">
        <v>92</v>
      </c>
      <c r="C100" s="37">
        <f>IF(ISBLANK('Liste élèves'!B102),"",('Liste élèves'!B102))</f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</row>
    <row r="101" spans="2:103" ht="12.75">
      <c r="B101" s="17">
        <v>93</v>
      </c>
      <c r="C101" s="37">
        <f>IF(ISBLANK('Liste élèves'!B103),"",('Liste élèves'!B103))</f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</row>
    <row r="102" spans="2:103" ht="12.75">
      <c r="B102" s="17">
        <v>94</v>
      </c>
      <c r="C102" s="37">
        <f>IF(ISBLANK('Liste élèves'!B104),"",('Liste élèves'!B104))</f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</row>
    <row r="103" spans="2:103" ht="12.75">
      <c r="B103" s="17">
        <v>95</v>
      </c>
      <c r="C103" s="37">
        <f>IF(ISBLANK('Liste élèves'!B105),"",('Liste élèves'!B105))</f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</row>
    <row r="104" spans="2:103" ht="12.75">
      <c r="B104" s="17">
        <v>96</v>
      </c>
      <c r="C104" s="37">
        <f>IF(ISBLANK('Liste élèves'!B106),"",('Liste élèves'!B106))</f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</row>
    <row r="105" spans="2:103" ht="12.75">
      <c r="B105" s="17">
        <v>97</v>
      </c>
      <c r="C105" s="37">
        <f>IF(ISBLANK('Liste élèves'!B107),"",('Liste élèves'!B107))</f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</row>
    <row r="106" spans="2:103" ht="12.75">
      <c r="B106" s="17">
        <v>98</v>
      </c>
      <c r="C106" s="37">
        <f>IF(ISBLANK('Liste élèves'!B108),"",('Liste élèves'!B108))</f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</row>
    <row r="107" spans="2:103" ht="12.75">
      <c r="B107" s="17">
        <v>99</v>
      </c>
      <c r="C107" s="37">
        <f>IF(ISBLANK('Liste élèves'!B109),"",('Liste élèves'!B109))</f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</row>
    <row r="108" spans="2:103" ht="12.75">
      <c r="B108" s="17">
        <v>100</v>
      </c>
      <c r="C108" s="37">
        <f>IF(ISBLANK('Liste élèves'!B110),"",('Liste élèves'!B110))</f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</row>
    <row r="109" spans="2:103" ht="12.75">
      <c r="B109" s="17">
        <v>101</v>
      </c>
      <c r="C109" s="37">
        <f>IF(ISBLANK('Liste élèves'!B111),"",('Liste élèves'!B111))</f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</row>
    <row r="110" spans="2:103" ht="12.75">
      <c r="B110" s="17">
        <v>102</v>
      </c>
      <c r="C110" s="37">
        <f>IF(ISBLANK('Liste élèves'!B112),"",('Liste élèves'!B112))</f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</row>
    <row r="111" spans="2:103" ht="12.75">
      <c r="B111" s="17">
        <v>103</v>
      </c>
      <c r="C111" s="37">
        <f>IF(ISBLANK('Liste élèves'!B113),"",('Liste élèves'!B113))</f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</row>
    <row r="112" spans="2:103" ht="12.75">
      <c r="B112" s="17">
        <v>104</v>
      </c>
      <c r="C112" s="37">
        <f>IF(ISBLANK('Liste élèves'!B114),"",('Liste élèves'!B114))</f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</row>
    <row r="113" spans="2:103" ht="12.75">
      <c r="B113" s="17">
        <v>105</v>
      </c>
      <c r="C113" s="37">
        <f>IF(ISBLANK('Liste élèves'!B115),"",('Liste élèves'!B115))</f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</row>
    <row r="114" spans="2:103" ht="12.75">
      <c r="B114" s="17">
        <v>106</v>
      </c>
      <c r="C114" s="37">
        <f>IF(ISBLANK('Liste élèves'!B116),"",('Liste élèves'!B116))</f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</row>
    <row r="115" spans="2:103" ht="12.75">
      <c r="B115" s="17">
        <v>107</v>
      </c>
      <c r="C115" s="37">
        <f>IF(ISBLANK('Liste élèves'!B117),"",('Liste élèves'!B117))</f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</row>
    <row r="116" spans="2:103" ht="12.75">
      <c r="B116" s="17">
        <v>108</v>
      </c>
      <c r="C116" s="37">
        <f>IF(ISBLANK('Liste élèves'!B118),"",('Liste élèves'!B118))</f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</row>
    <row r="117" spans="2:103" ht="12.75">
      <c r="B117" s="17">
        <v>109</v>
      </c>
      <c r="C117" s="37">
        <f>IF(ISBLANK('Liste élèves'!B119),"",('Liste élèves'!B119))</f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</row>
    <row r="118" spans="2:103" ht="12.75">
      <c r="B118" s="17">
        <v>110</v>
      </c>
      <c r="C118" s="37">
        <f>IF(ISBLANK('Liste élèves'!B120),"",('Liste élèves'!B120))</f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</row>
    <row r="119" spans="2:103" ht="12.75">
      <c r="B119" s="17">
        <v>111</v>
      </c>
      <c r="C119" s="37">
        <f>IF(ISBLANK('Liste élèves'!B121),"",('Liste élèves'!B121))</f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</row>
    <row r="120" spans="2:103" ht="12.75">
      <c r="B120" s="17">
        <v>112</v>
      </c>
      <c r="C120" s="37">
        <f>IF(ISBLANK('Liste élèves'!B122),"",('Liste élèves'!B122))</f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</row>
    <row r="121" spans="2:103" ht="12.75">
      <c r="B121" s="17">
        <v>113</v>
      </c>
      <c r="C121" s="37">
        <f>IF(ISBLANK('Liste élèves'!B123),"",('Liste élèves'!B123))</f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</row>
    <row r="122" spans="2:103" ht="12.75">
      <c r="B122" s="17">
        <v>114</v>
      </c>
      <c r="C122" s="37">
        <f>IF(ISBLANK('Liste élèves'!B124),"",('Liste élèves'!B124))</f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</row>
    <row r="123" spans="2:103" ht="12.75">
      <c r="B123" s="17">
        <v>115</v>
      </c>
      <c r="C123" s="37">
        <f>IF(ISBLANK('Liste élèves'!B125),"",('Liste élèves'!B125))</f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</row>
    <row r="124" spans="2:103" ht="12.75">
      <c r="B124" s="17">
        <v>116</v>
      </c>
      <c r="C124" s="37">
        <f>IF(ISBLANK('Liste élèves'!B126),"",('Liste élèves'!B126))</f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</row>
    <row r="125" spans="2:103" ht="12.75">
      <c r="B125" s="17">
        <v>117</v>
      </c>
      <c r="C125" s="37">
        <f>IF(ISBLANK('Liste élèves'!B127),"",('Liste élèves'!B127))</f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</row>
    <row r="126" spans="2:103" ht="12.75">
      <c r="B126" s="17">
        <v>118</v>
      </c>
      <c r="C126" s="37">
        <f>IF(ISBLANK('Liste élèves'!B128),"",('Liste élèves'!B128))</f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</row>
    <row r="127" spans="2:103" ht="12.75">
      <c r="B127" s="17">
        <v>119</v>
      </c>
      <c r="C127" s="37">
        <f>IF(ISBLANK('Liste élèves'!B129),"",('Liste élèves'!B129))</f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</row>
    <row r="128" spans="2:103" ht="12.75">
      <c r="B128" s="17">
        <v>120</v>
      </c>
      <c r="C128" s="37">
        <f>IF(ISBLANK('Liste élèves'!B130),"",('Liste élèves'!B130))</f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</row>
    <row r="129" spans="2:103" ht="12.75">
      <c r="B129" s="17">
        <v>121</v>
      </c>
      <c r="C129" s="37">
        <f>IF(ISBLANK('Liste élèves'!B131),"",('Liste élèves'!B131))</f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</row>
    <row r="130" spans="2:103" ht="12.75">
      <c r="B130" s="17">
        <v>122</v>
      </c>
      <c r="C130" s="37">
        <f>IF(ISBLANK('Liste élèves'!B132),"",('Liste élèves'!B132))</f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</row>
    <row r="131" spans="2:103" ht="12.75">
      <c r="B131" s="17">
        <v>123</v>
      </c>
      <c r="C131" s="37">
        <f>IF(ISBLANK('Liste élèves'!B133),"",('Liste élèves'!B133))</f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</row>
    <row r="132" spans="2:103" ht="12.75">
      <c r="B132" s="17">
        <v>124</v>
      </c>
      <c r="C132" s="37">
        <f>IF(ISBLANK('Liste élèves'!B134),"",('Liste élèves'!B134))</f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</row>
    <row r="133" spans="2:103" ht="12.75">
      <c r="B133" s="17">
        <v>125</v>
      </c>
      <c r="C133" s="37">
        <f>IF(ISBLANK('Liste élèves'!B135),"",('Liste élèves'!B135))</f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</row>
    <row r="134" spans="2:103" ht="12.75">
      <c r="B134" s="17">
        <v>126</v>
      </c>
      <c r="C134" s="37">
        <f>IF(ISBLANK('Liste élèves'!B136),"",('Liste élèves'!B136))</f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</row>
    <row r="135" spans="2:103" ht="12.75">
      <c r="B135" s="17">
        <v>127</v>
      </c>
      <c r="C135" s="37">
        <f>IF(ISBLANK('Liste élèves'!B137),"",('Liste élèves'!B137))</f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</row>
    <row r="136" spans="2:103" ht="12.75">
      <c r="B136" s="17">
        <v>128</v>
      </c>
      <c r="C136" s="37">
        <f>IF(ISBLANK('Liste élèves'!B138),"",('Liste élèves'!B138))</f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</row>
    <row r="137" spans="2:103" ht="12.75">
      <c r="B137" s="17">
        <v>129</v>
      </c>
      <c r="C137" s="37">
        <f>IF(ISBLANK('Liste élèves'!B139),"",('Liste élèves'!B139))</f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</row>
    <row r="138" spans="2:103" ht="12.75">
      <c r="B138" s="17">
        <v>130</v>
      </c>
      <c r="C138" s="37">
        <f>IF(ISBLANK('Liste élèves'!B140),"",('Liste élèves'!B140))</f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</row>
    <row r="139" spans="2:103" ht="12.75">
      <c r="B139" s="17">
        <v>131</v>
      </c>
      <c r="C139" s="37">
        <f>IF(ISBLANK('Liste élèves'!B141),"",('Liste élèves'!B141))</f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</row>
    <row r="140" spans="2:103" ht="12.75">
      <c r="B140" s="17">
        <v>132</v>
      </c>
      <c r="C140" s="37">
        <f>IF(ISBLANK('Liste élèves'!B142),"",('Liste élèves'!B142))</f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</row>
    <row r="141" spans="2:103" ht="12.75">
      <c r="B141" s="17">
        <v>133</v>
      </c>
      <c r="C141" s="37">
        <f>IF(ISBLANK('Liste élèves'!B143),"",('Liste élèves'!B143))</f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</row>
    <row r="142" spans="2:103" ht="12.75">
      <c r="B142" s="17">
        <v>134</v>
      </c>
      <c r="C142" s="37">
        <f>IF(ISBLANK('Liste élèves'!B144),"",('Liste élèves'!B144))</f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</row>
    <row r="143" spans="2:103" ht="12.75">
      <c r="B143" s="17">
        <v>135</v>
      </c>
      <c r="C143" s="37">
        <f>IF(ISBLANK('Liste élèves'!B145),"",('Liste élèves'!B145))</f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</row>
    <row r="144" spans="2:103" ht="12.75">
      <c r="B144" s="17">
        <v>136</v>
      </c>
      <c r="C144" s="37">
        <f>IF(ISBLANK('Liste élèves'!B146),"",('Liste élèves'!B146))</f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</row>
    <row r="145" spans="2:103" ht="12.75">
      <c r="B145" s="17">
        <v>137</v>
      </c>
      <c r="C145" s="37">
        <f>IF(ISBLANK('Liste élèves'!B147),"",('Liste élèves'!B147))</f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</row>
    <row r="146" spans="2:103" ht="12.75">
      <c r="B146" s="17">
        <v>138</v>
      </c>
      <c r="C146" s="37">
        <f>IF(ISBLANK('Liste élèves'!B148),"",('Liste élèves'!B148))</f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</row>
    <row r="147" spans="2:103" ht="12.75">
      <c r="B147" s="17">
        <v>139</v>
      </c>
      <c r="C147" s="37">
        <f>IF(ISBLANK('Liste élèves'!B149),"",('Liste élèves'!B149))</f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</row>
    <row r="148" spans="2:103" ht="12.75">
      <c r="B148" s="17">
        <v>140</v>
      </c>
      <c r="C148" s="37">
        <f>IF(ISBLANK('Liste élèves'!B150),"",('Liste élèves'!B150))</f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</row>
    <row r="149" spans="2:103" ht="12.75">
      <c r="B149" s="17">
        <v>141</v>
      </c>
      <c r="C149" s="37">
        <f>IF(ISBLANK('Liste élèves'!B151),"",('Liste élèves'!B151))</f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</row>
    <row r="150" spans="2:103" ht="12.75">
      <c r="B150" s="17">
        <v>142</v>
      </c>
      <c r="C150" s="37">
        <f>IF(ISBLANK('Liste élèves'!B152),"",('Liste élèves'!B152))</f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</row>
    <row r="151" spans="2:103" ht="12.75">
      <c r="B151" s="17">
        <v>143</v>
      </c>
      <c r="C151" s="37">
        <f>IF(ISBLANK('Liste élèves'!B153),"",('Liste élèves'!B153))</f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</row>
    <row r="152" spans="2:103" ht="12.75">
      <c r="B152" s="17">
        <v>144</v>
      </c>
      <c r="C152" s="37">
        <f>IF(ISBLANK('Liste élèves'!B154),"",('Liste élèves'!B154))</f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</row>
    <row r="153" spans="2:103" ht="12.75">
      <c r="B153" s="17">
        <v>145</v>
      </c>
      <c r="C153" s="37">
        <f>IF(ISBLANK('Liste élèves'!B155),"",('Liste élèves'!B155))</f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</row>
    <row r="154" spans="2:103" ht="12.75">
      <c r="B154" s="17">
        <v>146</v>
      </c>
      <c r="C154" s="37">
        <f>IF(ISBLANK('Liste élèves'!B156),"",('Liste élèves'!B156))</f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</row>
    <row r="155" spans="2:103" ht="12.75">
      <c r="B155" s="17">
        <v>147</v>
      </c>
      <c r="C155" s="37">
        <f>IF(ISBLANK('Liste élèves'!B157),"",('Liste élèves'!B157))</f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</row>
    <row r="156" spans="2:103" ht="12.75">
      <c r="B156" s="17">
        <v>148</v>
      </c>
      <c r="C156" s="37">
        <f>IF(ISBLANK('Liste élèves'!B158),"",('Liste élèves'!B158))</f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</row>
    <row r="157" spans="2:103" ht="12.75">
      <c r="B157" s="17">
        <v>149</v>
      </c>
      <c r="C157" s="37">
        <f>IF(ISBLANK('Liste élèves'!B159),"",('Liste élèves'!B159))</f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</row>
    <row r="158" spans="2:103" ht="12.75">
      <c r="B158" s="17">
        <v>150</v>
      </c>
      <c r="C158" s="37">
        <f>IF(ISBLANK('Liste élèves'!B160),"",('Liste élèves'!B160))</f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</row>
    <row r="159" spans="4:104" ht="12.75" hidden="1">
      <c r="D159" s="7">
        <f aca="true" t="shared" si="0" ref="D159:AI159">IF(D8="","",D7&amp;"-")</f>
      </c>
      <c r="E159" s="7">
        <f t="shared" si="0"/>
      </c>
      <c r="F159" s="7">
        <f t="shared" si="0"/>
      </c>
      <c r="G159" s="7">
        <f t="shared" si="0"/>
      </c>
      <c r="H159" s="7">
        <f t="shared" si="0"/>
      </c>
      <c r="I159" s="7">
        <f t="shared" si="0"/>
      </c>
      <c r="J159" s="7">
        <f t="shared" si="0"/>
      </c>
      <c r="K159" s="7">
        <f t="shared" si="0"/>
      </c>
      <c r="L159" s="7">
        <f t="shared" si="0"/>
      </c>
      <c r="M159" s="7">
        <f t="shared" si="0"/>
      </c>
      <c r="N159" s="7">
        <f t="shared" si="0"/>
      </c>
      <c r="O159" s="7">
        <f t="shared" si="0"/>
      </c>
      <c r="P159" s="7">
        <f t="shared" si="0"/>
      </c>
      <c r="Q159" s="7">
        <f t="shared" si="0"/>
      </c>
      <c r="R159" s="7">
        <f t="shared" si="0"/>
      </c>
      <c r="S159" s="7">
        <f t="shared" si="0"/>
      </c>
      <c r="T159" s="7">
        <f t="shared" si="0"/>
      </c>
      <c r="U159" s="7">
        <f t="shared" si="0"/>
      </c>
      <c r="V159" s="7">
        <f t="shared" si="0"/>
      </c>
      <c r="W159" s="7">
        <f t="shared" si="0"/>
      </c>
      <c r="X159" s="7">
        <f t="shared" si="0"/>
      </c>
      <c r="Y159" s="7">
        <f t="shared" si="0"/>
      </c>
      <c r="Z159" s="7">
        <f t="shared" si="0"/>
      </c>
      <c r="AA159" s="7">
        <f t="shared" si="0"/>
      </c>
      <c r="AB159" s="7">
        <f t="shared" si="0"/>
      </c>
      <c r="AC159" s="7">
        <f t="shared" si="0"/>
      </c>
      <c r="AD159" s="7">
        <f t="shared" si="0"/>
      </c>
      <c r="AE159" s="7">
        <f t="shared" si="0"/>
      </c>
      <c r="AF159" s="7">
        <f t="shared" si="0"/>
      </c>
      <c r="AG159" s="7">
        <f t="shared" si="0"/>
      </c>
      <c r="AH159" s="7">
        <f t="shared" si="0"/>
      </c>
      <c r="AI159" s="7">
        <f t="shared" si="0"/>
      </c>
      <c r="AJ159" s="7">
        <f aca="true" t="shared" si="1" ref="AJ159:BO159">IF(AJ8="","",AJ7&amp;"-")</f>
      </c>
      <c r="AK159" s="7">
        <f t="shared" si="1"/>
      </c>
      <c r="AL159" s="7">
        <f t="shared" si="1"/>
      </c>
      <c r="AM159" s="7">
        <f t="shared" si="1"/>
      </c>
      <c r="AN159" s="7">
        <f t="shared" si="1"/>
      </c>
      <c r="AO159" s="7">
        <f t="shared" si="1"/>
      </c>
      <c r="AP159" s="7">
        <f t="shared" si="1"/>
      </c>
      <c r="AQ159" s="7">
        <f t="shared" si="1"/>
      </c>
      <c r="AR159" s="7">
        <f t="shared" si="1"/>
      </c>
      <c r="AS159" s="7">
        <f t="shared" si="1"/>
      </c>
      <c r="AT159" s="7">
        <f t="shared" si="1"/>
      </c>
      <c r="AU159" s="7">
        <f t="shared" si="1"/>
      </c>
      <c r="AV159" s="7">
        <f t="shared" si="1"/>
      </c>
      <c r="AW159" s="7">
        <f t="shared" si="1"/>
      </c>
      <c r="AX159" s="7">
        <f t="shared" si="1"/>
      </c>
      <c r="AY159" s="7">
        <f t="shared" si="1"/>
      </c>
      <c r="AZ159" s="7">
        <f t="shared" si="1"/>
      </c>
      <c r="BA159" s="7">
        <f t="shared" si="1"/>
      </c>
      <c r="BB159" s="7">
        <f t="shared" si="1"/>
      </c>
      <c r="BC159" s="7">
        <f t="shared" si="1"/>
      </c>
      <c r="BD159" s="7">
        <f t="shared" si="1"/>
      </c>
      <c r="BE159" s="7">
        <f t="shared" si="1"/>
      </c>
      <c r="BF159" s="7">
        <f t="shared" si="1"/>
      </c>
      <c r="BG159" s="7">
        <f t="shared" si="1"/>
      </c>
      <c r="BH159" s="7">
        <f t="shared" si="1"/>
      </c>
      <c r="BI159" s="7">
        <f t="shared" si="1"/>
      </c>
      <c r="BJ159" s="7">
        <f t="shared" si="1"/>
      </c>
      <c r="BK159" s="7">
        <f t="shared" si="1"/>
      </c>
      <c r="BL159" s="7">
        <f t="shared" si="1"/>
      </c>
      <c r="BM159" s="7">
        <f t="shared" si="1"/>
      </c>
      <c r="BN159" s="7">
        <f t="shared" si="1"/>
      </c>
      <c r="BO159" s="7">
        <f t="shared" si="1"/>
      </c>
      <c r="BP159" s="7">
        <f aca="true" t="shared" si="2" ref="BP159:CY159">IF(BP8="","",BP7&amp;"-")</f>
      </c>
      <c r="BQ159" s="7">
        <f t="shared" si="2"/>
      </c>
      <c r="BR159" s="7">
        <f t="shared" si="2"/>
      </c>
      <c r="BS159" s="7">
        <f t="shared" si="2"/>
      </c>
      <c r="BT159" s="7">
        <f t="shared" si="2"/>
      </c>
      <c r="BU159" s="7">
        <f t="shared" si="2"/>
      </c>
      <c r="BV159" s="7">
        <f t="shared" si="2"/>
      </c>
      <c r="BW159" s="7">
        <f t="shared" si="2"/>
      </c>
      <c r="BX159" s="7">
        <f t="shared" si="2"/>
      </c>
      <c r="BY159" s="7">
        <f t="shared" si="2"/>
      </c>
      <c r="BZ159" s="7">
        <f t="shared" si="2"/>
      </c>
      <c r="CA159" s="7">
        <f t="shared" si="2"/>
      </c>
      <c r="CB159" s="7">
        <f t="shared" si="2"/>
      </c>
      <c r="CC159" s="7">
        <f t="shared" si="2"/>
      </c>
      <c r="CD159" s="7">
        <f t="shared" si="2"/>
      </c>
      <c r="CE159" s="7">
        <f t="shared" si="2"/>
      </c>
      <c r="CF159" s="7">
        <f t="shared" si="2"/>
      </c>
      <c r="CG159" s="7">
        <f t="shared" si="2"/>
      </c>
      <c r="CH159" s="7">
        <f t="shared" si="2"/>
      </c>
      <c r="CI159" s="7">
        <f t="shared" si="2"/>
      </c>
      <c r="CJ159" s="7">
        <f t="shared" si="2"/>
      </c>
      <c r="CK159" s="7">
        <f t="shared" si="2"/>
      </c>
      <c r="CL159" s="7">
        <f t="shared" si="2"/>
      </c>
      <c r="CM159" s="7">
        <f t="shared" si="2"/>
      </c>
      <c r="CN159" s="7">
        <f t="shared" si="2"/>
      </c>
      <c r="CO159" s="7">
        <f t="shared" si="2"/>
      </c>
      <c r="CP159" s="7">
        <f t="shared" si="2"/>
      </c>
      <c r="CQ159" s="7">
        <f t="shared" si="2"/>
      </c>
      <c r="CR159" s="7">
        <f t="shared" si="2"/>
      </c>
      <c r="CS159" s="7">
        <f t="shared" si="2"/>
      </c>
      <c r="CT159" s="7">
        <f t="shared" si="2"/>
      </c>
      <c r="CU159" s="7">
        <f t="shared" si="2"/>
      </c>
      <c r="CV159" s="7">
        <f t="shared" si="2"/>
      </c>
      <c r="CW159" s="7">
        <f t="shared" si="2"/>
      </c>
      <c r="CX159" s="7">
        <f t="shared" si="2"/>
      </c>
      <c r="CY159" s="7">
        <f t="shared" si="2"/>
      </c>
      <c r="CZ159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&amp;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0" ht="12.75" hidden="1">
      <c r="CZ160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</f>
      </c>
    </row>
    <row r="161" ht="12.75" hidden="1">
      <c r="CZ161" s="7">
        <f>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2" ht="12.75" hidden="1">
      <c r="CZ162" s="7">
        <f>100-COUNTIF(D159:CY159,"")</f>
        <v>0</v>
      </c>
    </row>
    <row r="163" ht="12.75" hidden="1">
      <c r="CZ163" s="7">
        <f>60-COUNTIF(D159:BK159,"")</f>
        <v>0</v>
      </c>
    </row>
    <row r="164" ht="12.75" hidden="1">
      <c r="CZ164" s="7">
        <f>40-COUNTIF(BL159:CY159,"")</f>
        <v>0</v>
      </c>
    </row>
    <row r="165" ht="12.75" hidden="1"/>
    <row r="166" ht="12.75" hidden="1"/>
    <row r="167" ht="12.75" hidden="1"/>
  </sheetData>
  <sheetProtection password="B22F" sheet="1" objects="1" scenarios="1"/>
  <mergeCells count="2">
    <mergeCell ref="A2:C5"/>
    <mergeCell ref="K6:AD6"/>
  </mergeCells>
  <conditionalFormatting sqref="C15:C158">
    <cfRule type="expression" priority="1" dxfId="1" stopIfTrue="1">
      <formula>MOD(ROW(D9),2)</formula>
    </cfRule>
  </conditionalFormatting>
  <dataValidations count="1">
    <dataValidation type="list" allowBlank="1" showDropDown="1" showErrorMessage="1" errorTitle="Erreur de saisie" error="Codes possibles : &#10;- Code 1 : Bonne réponse&#10;- Code 0 : Réponse erronée ou absence de réponse&#10;- Code A : Absence de l'élève" sqref="D9:CY158">
      <formula1>"0,1,A"</formula1>
      <formula2>0</formula2>
    </dataValidation>
  </dataValidations>
  <printOptions horizontalCentered="1"/>
  <pageMargins left="0" right="0.19652777777777777" top="0.31527777777777777" bottom="0.31527777777777777" header="0.5118055555555556" footer="0.5118055555555556"/>
  <pageSetup horizontalDpi="300" verticalDpi="300" orientation="landscape" paperSize="9"/>
  <rowBreaks count="1" manualBreakCount="1">
    <brk id="33" max="255" man="1"/>
  </rowBreaks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2"/>
  <sheetViews>
    <sheetView showGridLines="0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" sqref="L9"/>
    </sheetView>
  </sheetViews>
  <sheetFormatPr defaultColWidth="11.00390625" defaultRowHeight="12.75"/>
  <cols>
    <col min="1" max="1" width="1.8515625" style="21" customWidth="1"/>
    <col min="2" max="2" width="5.421875" style="21" customWidth="1"/>
    <col min="3" max="3" width="23.140625" style="21" customWidth="1"/>
    <col min="4" max="12" width="10.140625" style="21" customWidth="1"/>
    <col min="13" max="13" width="10.28125" style="21" customWidth="1"/>
    <col min="14" max="22" width="0" style="21" hidden="1" customWidth="1"/>
    <col min="23" max="24" width="0" style="22" hidden="1" customWidth="1"/>
    <col min="25" max="29" width="0" style="21" hidden="1" customWidth="1"/>
    <col min="30" max="38" width="11.00390625" style="21" customWidth="1"/>
    <col min="39" max="252" width="11.421875" style="21" customWidth="1"/>
    <col min="253" max="16384" width="11.00390625" style="7" customWidth="1"/>
  </cols>
  <sheetData>
    <row r="1" spans="2:253" s="23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23" customFormat="1" ht="12.75" customHeight="1">
      <c r="A2" s="111" t="s">
        <v>30</v>
      </c>
      <c r="B2" s="111"/>
      <c r="C2" s="111"/>
      <c r="D2" s="24"/>
      <c r="E2" s="24"/>
      <c r="F2" s="24"/>
      <c r="G2" s="24"/>
      <c r="H2" s="24"/>
      <c r="I2" s="24"/>
      <c r="J2" s="24"/>
      <c r="K2" s="24"/>
      <c r="L2" s="24"/>
      <c r="M2" s="24"/>
      <c r="IS2" s="7"/>
    </row>
    <row r="3" spans="1:253" s="23" customFormat="1" ht="12.75">
      <c r="A3" s="111"/>
      <c r="B3" s="111"/>
      <c r="C3" s="111"/>
      <c r="D3" s="24"/>
      <c r="E3" s="24" t="s">
        <v>31</v>
      </c>
      <c r="F3" s="24"/>
      <c r="G3" s="24"/>
      <c r="H3" s="24"/>
      <c r="I3" s="24"/>
      <c r="J3" s="24"/>
      <c r="K3" s="24"/>
      <c r="L3" s="24"/>
      <c r="M3" s="24"/>
      <c r="IS3" s="7"/>
    </row>
    <row r="4" spans="1:253" s="23" customFormat="1" ht="12.75">
      <c r="A4" s="111"/>
      <c r="B4" s="111"/>
      <c r="C4" s="111"/>
      <c r="D4" s="24"/>
      <c r="E4" s="24"/>
      <c r="F4" s="24"/>
      <c r="G4" s="24"/>
      <c r="H4" s="24"/>
      <c r="I4" s="24"/>
      <c r="J4" s="24"/>
      <c r="K4" s="24"/>
      <c r="L4" s="24"/>
      <c r="M4" s="24"/>
      <c r="IS4" s="7"/>
    </row>
    <row r="5" spans="1:253" s="23" customFormat="1" ht="12.75">
      <c r="A5" s="111"/>
      <c r="B5" s="111"/>
      <c r="C5" s="111"/>
      <c r="D5" s="24"/>
      <c r="E5" s="24"/>
      <c r="F5" s="24"/>
      <c r="G5" s="24"/>
      <c r="H5" s="24"/>
      <c r="I5" s="24"/>
      <c r="J5" s="24"/>
      <c r="K5" s="24"/>
      <c r="L5" s="24"/>
      <c r="M5" s="24"/>
      <c r="IS5" s="7"/>
    </row>
    <row r="6" spans="2:253" s="22" customFormat="1" ht="15.75">
      <c r="B6" s="25"/>
      <c r="C6" s="26"/>
      <c r="D6" s="26"/>
      <c r="E6" s="26"/>
      <c r="F6" s="26"/>
      <c r="G6" s="26"/>
      <c r="H6" s="26"/>
      <c r="I6" s="26"/>
      <c r="J6" s="26"/>
      <c r="K6" s="26"/>
      <c r="L6" s="25"/>
      <c r="M6" s="25"/>
      <c r="Q6" s="27"/>
      <c r="AE6" s="28"/>
      <c r="IS6" s="7"/>
    </row>
    <row r="7" spans="2:253" s="22" customFormat="1" ht="15" customHeight="1">
      <c r="B7" s="25"/>
      <c r="C7" s="25"/>
      <c r="D7" s="112" t="s">
        <v>33</v>
      </c>
      <c r="E7" s="112"/>
      <c r="F7" s="112"/>
      <c r="G7" s="112"/>
      <c r="H7" s="112"/>
      <c r="I7" s="113" t="s">
        <v>34</v>
      </c>
      <c r="J7" s="113"/>
      <c r="K7" s="113"/>
      <c r="L7" s="113"/>
      <c r="M7" s="113"/>
      <c r="N7" s="29"/>
      <c r="IS7" s="7"/>
    </row>
    <row r="8" spans="2:253" s="22" customFormat="1" ht="66.75" customHeight="1">
      <c r="B8" s="25"/>
      <c r="C8" s="51"/>
      <c r="D8" s="31" t="s">
        <v>35</v>
      </c>
      <c r="E8" s="31" t="s">
        <v>36</v>
      </c>
      <c r="F8" s="31" t="s">
        <v>37</v>
      </c>
      <c r="G8" s="31" t="s">
        <v>38</v>
      </c>
      <c r="H8" s="31" t="s">
        <v>39</v>
      </c>
      <c r="I8" s="31" t="s">
        <v>40</v>
      </c>
      <c r="J8" s="31" t="s">
        <v>41</v>
      </c>
      <c r="K8" s="31" t="s">
        <v>42</v>
      </c>
      <c r="L8" s="32" t="s">
        <v>43</v>
      </c>
      <c r="M8" s="32" t="s">
        <v>44</v>
      </c>
      <c r="P8" s="27"/>
      <c r="IS8" s="7"/>
    </row>
    <row r="9" spans="2:253" s="22" customFormat="1" ht="15.75">
      <c r="B9" s="25"/>
      <c r="C9" s="33" t="s">
        <v>55</v>
      </c>
      <c r="D9" s="34" t="str">
        <f aca="true" t="shared" si="0" ref="D9:M9">CONCATENATE(TEXT(IF(ISERROR(T9),"0",T9),"0")," /"&amp;D162)</f>
        <v>0 /15</v>
      </c>
      <c r="E9" s="34" t="str">
        <f t="shared" si="0"/>
        <v>0 /10</v>
      </c>
      <c r="F9" s="34" t="str">
        <f t="shared" si="0"/>
        <v>0 /10</v>
      </c>
      <c r="G9" s="34" t="str">
        <f t="shared" si="0"/>
        <v>0 /15</v>
      </c>
      <c r="H9" s="34" t="str">
        <f t="shared" si="0"/>
        <v>0 /10</v>
      </c>
      <c r="I9" s="34" t="str">
        <f t="shared" si="0"/>
        <v>0 /8</v>
      </c>
      <c r="J9" s="34" t="str">
        <f t="shared" si="0"/>
        <v>0 /12</v>
      </c>
      <c r="K9" s="34" t="str">
        <f t="shared" si="0"/>
        <v>0 /7</v>
      </c>
      <c r="L9" s="34" t="str">
        <f t="shared" si="0"/>
        <v>0 /7</v>
      </c>
      <c r="M9" s="34" t="str">
        <f t="shared" si="0"/>
        <v>0 /6</v>
      </c>
      <c r="N9" s="35"/>
      <c r="O9" s="52">
        <f>COUNTIF('Saisie résultats'!D8:CY8,"N")</f>
        <v>0</v>
      </c>
      <c r="T9" s="22" t="e">
        <f aca="true" t="shared" si="1" ref="T9:AC9">AVERAGE(D10:D159)</f>
        <v>#DIV/0!</v>
      </c>
      <c r="U9" s="22" t="e">
        <f t="shared" si="1"/>
        <v>#DIV/0!</v>
      </c>
      <c r="V9" s="22" t="e">
        <f t="shared" si="1"/>
        <v>#DIV/0!</v>
      </c>
      <c r="W9" s="22" t="e">
        <f t="shared" si="1"/>
        <v>#DIV/0!</v>
      </c>
      <c r="X9" s="22" t="e">
        <f t="shared" si="1"/>
        <v>#DIV/0!</v>
      </c>
      <c r="Y9" s="22" t="e">
        <f t="shared" si="1"/>
        <v>#DIV/0!</v>
      </c>
      <c r="Z9" s="22" t="e">
        <f t="shared" si="1"/>
        <v>#DIV/0!</v>
      </c>
      <c r="AA9" s="22" t="e">
        <f t="shared" si="1"/>
        <v>#DIV/0!</v>
      </c>
      <c r="AB9" s="22" t="e">
        <f t="shared" si="1"/>
        <v>#DIV/0!</v>
      </c>
      <c r="AC9" s="22" t="e">
        <f t="shared" si="1"/>
        <v>#DIV/0!</v>
      </c>
      <c r="IS9" s="7"/>
    </row>
    <row r="10" spans="2:253" s="22" customFormat="1" ht="15" customHeight="1">
      <c r="B10" s="36">
        <v>1</v>
      </c>
      <c r="C10" s="37">
        <f>IF(ISBLANK('Liste élèves'!B11),"",('Liste élèves'!B11))</f>
      </c>
      <c r="D10" s="38">
        <f>IF(ISBLANK('Liste élèves'!B11),"",IF(NOT(AND(ISERROR(MATCH("A",'Saisie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</f>
      </c>
      <c r="E10" s="38">
        <f>IF(ISBLANK('Liste élèves'!B11),"",IF(NOT(AND(ISERROR(MATCH("A",'Saisie résultats'!M9:R9,0)),ISERROR(MATCH("A",'Saisie résultats'!AC9:AC9,0)),ISERROR(MATCH("A",'Saisie résultats'!BA9:BC9,0)))),"A",SUM('Saisie résultats'!M9:R9,'Saisie résultats'!AC9,'Saisie résultats'!BA9:BC9)))</f>
      </c>
      <c r="F10" s="38">
        <f>IF(ISBLANK('Liste élèves'!B11),"",IF(NOT(AND(ISERROR(MATCH("A",'Saisie résultats'!J9:L9,0)),ISERROR(MATCH("A",'Saisie résultats'!AY9:AZ9,0)),ISERROR(MATCH("A",'Saisie résultats'!BD9:BH9,0)))),"A",SUM('Saisie résultats'!J9:L9,'Saisie résultats'!AY9:AZ9,'Saisie résultats'!BD9:BH9)))</f>
      </c>
      <c r="G10" s="38">
        <f>IF(ISBLANK('Liste élèves'!B11),"",IF(NOT(AND(ISERROR(MATCH("A",'Saisie résultats'!S9:W9,0)),ISERROR(MATCH("A",'Saisie résultats'!AI9:AK9,0)),ISERROR(MATCH("A",'Saisie résultats'!AN9:AT9,0)))),"A",SUM('Saisie résultats'!S9:W9,'Saisie résultats'!AI9:AK9,'Saisie résultats'!AN9:AT9)))</f>
      </c>
      <c r="H10" s="38">
        <f>IF(ISBLANK('Liste élèves'!B11),"",IF(NOT(AND(ISERROR(MATCH("A",'Saisie résultats'!AE9:AH9,0)),ISERROR(MATCH("A",'Saisie résultats'!AI9:AM9,0)),ISERROR(MATCH("A",'Saisie résultats'!AV9:AX9,0)))),"A",SUM('Saisie résultats'!AE9:AH9,'Saisie résultats'!AL9:AM9,'Saisie résultats'!AU9:AX9)))</f>
      </c>
      <c r="I10" s="38">
        <f>IF(ISBLANK('Liste élèves'!B11),"",IF(NOT(AND(ISERROR(MATCH("A",'Saisie résultats'!BO9:BS9,0)),ISERROR(MATCH("A",'Saisie résultats'!BV9:BX9,0)))),"A",SUM('Saisie résultats'!BO9:BS9,'Saisie résultats'!BV9:BX9)))</f>
      </c>
      <c r="J10" s="38">
        <f>IF(ISBLANK('Liste élèves'!B11),"",IF(NOT(AND(ISERROR(MATCH("A",'Saisie résultats'!BT9:BU9,0)),ISERROR(MATCH("A",'Saisie résultats'!BY9:CH9,0)))),"A",SUM('Saisie résultats'!BT9:BU9,'Saisie résultats'!BY9:CH9)))</f>
      </c>
      <c r="K10" s="38">
        <f>IF(ISBLANK('Liste élèves'!B11),"",IF(NOT(AND(ISERROR(MATCH("A",'Saisie résultats'!CL9:CR9,0)))),"A",SUM('Saisie résultats'!CL9:CR9)))</f>
      </c>
      <c r="L10" s="38">
        <f>IF(ISBLANK('Liste élèves'!B11),"",IF(NOT(AND(ISERROR(MATCH("A",'Saisie résultats'!CI9:CK9,0)),ISERROR(MATCH("A",'Saisie résultats'!CS9:CV9,0)))),"A",SUM('Saisie résultats'!CI9:CK9,'Saisie résultats'!CS9:CV9)))</f>
      </c>
      <c r="M10" s="38">
        <f>IF(ISBLANK('Liste élèves'!B11),"",IF(NOT(AND(ISERROR(MATCH("A",'Saisie résultats'!BL9:BN9,0)),ISERROR(MATCH("A",'Saisie résultats'!CW9:CY9,0)))),"A",SUM('Saisie résultats'!BL9:BN9,'Saisie résultats'!CW9:CY9)))</f>
      </c>
      <c r="N10" s="22" t="b">
        <f>AND(NOT(ISBLANK('Liste élèves'!B11)))</f>
        <v>0</v>
      </c>
      <c r="O10" s="22">
        <f>COUNTBLANK('Saisie résultats'!D9:CY9)-O$9</f>
        <v>100</v>
      </c>
      <c r="P10" s="22" t="b">
        <f aca="true" t="shared" si="2" ref="P10:P41">OR(N10,COUNTIF(D10:M10,"A")&gt;0,IF(C10="",TRUE,FALSE))</f>
        <v>1</v>
      </c>
      <c r="Q10" s="22">
        <f>IF(ISBLANK('Liste élèves'!B11),"",IF(OR(ISTEXT(D10),ISTEXT(E10),ISTEXT(F10),ISTEXT(G10),ISTEXT(H10)),"",SUM(D10:H10)))</f>
      </c>
      <c r="R10" s="22">
        <f>IF(ISBLANK('Liste élèves'!B11),"",IF(OR(ISTEXT(I10),ISTEXT(J10),ISTEXT(K10),ISTEXT(L10),ISTEXT(M10)),"",SUM(I10:M10)))</f>
      </c>
      <c r="T10" s="22" t="b">
        <f>ISTEXT(K10)</f>
        <v>1</v>
      </c>
      <c r="IS10" s="7"/>
    </row>
    <row r="11" spans="2:253" s="22" customFormat="1" ht="15" customHeight="1">
      <c r="B11" s="36">
        <v>2</v>
      </c>
      <c r="C11" s="37">
        <f>IF(ISBLANK('Liste élèves'!B12),"",('Liste élèves'!B12))</f>
      </c>
      <c r="D11" s="38">
        <f>IF(ISBLANK('Liste élèves'!B12),"",IF(NOT(AND(ISERROR(MATCH("A",'Saisie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</f>
      </c>
      <c r="E11" s="38">
        <f>IF(ISBLANK('Liste élèves'!B12),"",IF(NOT(AND(ISERROR(MATCH("A",'Saisie résultats'!M10:R10,0)),ISERROR(MATCH("A",'Saisie résultats'!AC10:AC10,0)),ISERROR(MATCH("A",'Saisie résultats'!BA10:BC10,0)))),"A",SUM('Saisie résultats'!M10:R10,'Saisie résultats'!AC10,'Saisie résultats'!BA10:BC10)))</f>
      </c>
      <c r="F11" s="38">
        <f>IF(ISBLANK('Liste élèves'!B12),"",IF(NOT(AND(ISERROR(MATCH("A",'Saisie résultats'!J10:L10,0)),ISERROR(MATCH("A",'Saisie résultats'!AY10:AZ10,0)),ISERROR(MATCH("A",'Saisie résultats'!BD10:BH10,0)))),"A",SUM('Saisie résultats'!J10:L10,'Saisie résultats'!AY10:AZ10,'Saisie résultats'!BD10:BH10)))</f>
      </c>
      <c r="G11" s="38">
        <f>IF(ISBLANK('Liste élèves'!B12),"",IF(NOT(AND(ISERROR(MATCH("A",'Saisie résultats'!S10:W10,0)),ISERROR(MATCH("A",'Saisie résultats'!AI10:AK10,0)),ISERROR(MATCH("A",'Saisie résultats'!AN10:AT10,0)))),"A",SUM('Saisie résultats'!S10:W10,'Saisie résultats'!AI10:AK10,'Saisie résultats'!AN10:AT10)))</f>
      </c>
      <c r="H11" s="38">
        <f>IF(ISBLANK('Liste élèves'!B12),"",IF(NOT(AND(ISERROR(MATCH("A",'Saisie résultats'!AE10:AH10,0)),ISERROR(MATCH("A",'Saisie résultats'!AI10:AM10,0)),ISERROR(MATCH("A",'Saisie résultats'!AV10:AX10,0)))),"A",SUM('Saisie résultats'!AE10:AH10,'Saisie résultats'!AL10:AM10,'Saisie résultats'!AU10:AX10)))</f>
      </c>
      <c r="I11" s="38">
        <f>IF(ISBLANK('Liste élèves'!B12),"",IF(NOT(AND(ISERROR(MATCH("A",'Saisie résultats'!BO10:BS10,0)),ISERROR(MATCH("A",'Saisie résultats'!BV10:BX10,0)))),"A",SUM('Saisie résultats'!BO10:BS10,'Saisie résultats'!BV10:BX10)))</f>
      </c>
      <c r="J11" s="38">
        <f>IF(ISBLANK('Liste élèves'!B12),"",IF(NOT(AND(ISERROR(MATCH("A",'Saisie résultats'!BT10:BU10,0)),ISERROR(MATCH("A",'Saisie résultats'!BY10:CH10,0)))),"A",SUM('Saisie résultats'!BT10:BU10,'Saisie résultats'!BY10:CH10)))</f>
      </c>
      <c r="K11" s="38">
        <f>IF(ISBLANK('Liste élèves'!B12),"",IF(NOT(AND(ISERROR(MATCH("A",'Saisie résultats'!CL10:CR10,0)))),"A",SUM('Saisie résultats'!CL10:CR10)))</f>
      </c>
      <c r="L11" s="38">
        <f>IF(ISBLANK('Liste élèves'!B12),"",IF(NOT(AND(ISERROR(MATCH("A",'Saisie résultats'!CI10:CK10,0)),ISERROR(MATCH("A",'Saisie résultats'!CS10:CV10,0)))),"A",SUM('Saisie résultats'!CI10:CK10,'Saisie résultats'!CS10:CV10)))</f>
      </c>
      <c r="M11" s="38">
        <f>IF(ISBLANK('Liste élèves'!B12),"",IF(NOT(AND(ISERROR(MATCH("A",'Saisie résultats'!BL10:BN10,0)),ISERROR(MATCH("A",'Saisie résultats'!CW10:CY10,0)))),"A",SUM('Saisie résultats'!BL10:BN10,'Saisie résultats'!CW10:CY10)))</f>
      </c>
      <c r="N11" s="22" t="b">
        <f>AND(NOT(ISBLANK('Liste élèves'!B12)),COUNTA('Saisie résultats'!D10:CY10)&lt;&gt;100)</f>
        <v>0</v>
      </c>
      <c r="O11" s="22">
        <f>COUNTBLANK('Saisie résultats'!D10:CY10)-O$9</f>
        <v>100</v>
      </c>
      <c r="P11" s="22" t="b">
        <f t="shared" si="2"/>
        <v>1</v>
      </c>
      <c r="Q11" s="22">
        <f>IF(ISBLANK('Liste élèves'!B12),"",IF(OR(ISTEXT(D11),ISTEXT(E11),ISTEXT(F11),ISTEXT(G11),ISTEXT(H11)),"",SUM(D11:H11)))</f>
      </c>
      <c r="R11" s="22">
        <f>IF(ISBLANK('Liste élèves'!B12),"",IF(OR(ISTEXT(I11),ISTEXT(J11),ISTEXT(K11),ISTEXT(L11),ISTEXT(M11)),"",SUM(I11:M11)))</f>
      </c>
      <c r="IS11" s="7"/>
    </row>
    <row r="12" spans="2:253" s="22" customFormat="1" ht="15" customHeight="1">
      <c r="B12" s="36">
        <v>3</v>
      </c>
      <c r="C12" s="37">
        <f>IF(ISBLANK('Liste élèves'!B13),"",('Liste élèves'!B13))</f>
      </c>
      <c r="D12" s="38">
        <f>IF(ISBLANK('Liste élèves'!B13),"",IF(NOT(AND(ISERROR(MATCH("A",'Saisie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</f>
      </c>
      <c r="E12" s="38">
        <f>IF(ISBLANK('Liste élèves'!B13),"",IF(NOT(AND(ISERROR(MATCH("A",'Saisie résultats'!M11:R11,0)),ISERROR(MATCH("A",'Saisie résultats'!AC11:AC11,0)),ISERROR(MATCH("A",'Saisie résultats'!BA11:BC11,0)))),"A",SUM('Saisie résultats'!M11:R11,'Saisie résultats'!AC11,'Saisie résultats'!BA11:BC11)))</f>
      </c>
      <c r="F12" s="38">
        <f>IF(ISBLANK('Liste élèves'!B13),"",IF(NOT(AND(ISERROR(MATCH("A",'Saisie résultats'!J11:L11,0)),ISERROR(MATCH("A",'Saisie résultats'!AY11:AZ11,0)),ISERROR(MATCH("A",'Saisie résultats'!BD11:BH11,0)))),"A",SUM('Saisie résultats'!J11:L11,'Saisie résultats'!AY11:AZ11,'Saisie résultats'!BD11:BH11)))</f>
      </c>
      <c r="G12" s="38">
        <f>IF(ISBLANK('Liste élèves'!B13),"",IF(NOT(AND(ISERROR(MATCH("A",'Saisie résultats'!S11:W11,0)),ISERROR(MATCH("A",'Saisie résultats'!AI11:AK11,0)),ISERROR(MATCH("A",'Saisie résultats'!AN11:AT11,0)))),"A",SUM('Saisie résultats'!S11:W11,'Saisie résultats'!AI11:AK11,'Saisie résultats'!AN11:AT11)))</f>
      </c>
      <c r="H12" s="38">
        <f>IF(ISBLANK('Liste élèves'!B13),"",IF(NOT(AND(ISERROR(MATCH("A",'Saisie résultats'!AE11:AH11,0)),ISERROR(MATCH("A",'Saisie résultats'!AI11:AM11,0)),ISERROR(MATCH("A",'Saisie résultats'!AV11:AX11,0)))),"A",SUM('Saisie résultats'!AE11:AH11,'Saisie résultats'!AL11:AM11,'Saisie résultats'!AU11:AX11)))</f>
      </c>
      <c r="I12" s="38">
        <f>IF(ISBLANK('Liste élèves'!B13),"",IF(NOT(AND(ISERROR(MATCH("A",'Saisie résultats'!BO11:BS11,0)),ISERROR(MATCH("A",'Saisie résultats'!BV11:BX11,0)))),"A",SUM('Saisie résultats'!BO11:BS11,'Saisie résultats'!BV11:BX11)))</f>
      </c>
      <c r="J12" s="38">
        <f>IF(ISBLANK('Liste élèves'!B13),"",IF(NOT(AND(ISERROR(MATCH("A",'Saisie résultats'!BT11:BU11,0)),ISERROR(MATCH("A",'Saisie résultats'!BY11:CH11,0)))),"A",SUM('Saisie résultats'!BT11:BU11,'Saisie résultats'!BY11:CH11)))</f>
      </c>
      <c r="K12" s="38">
        <f>IF(ISBLANK('Liste élèves'!B13),"",IF(NOT(AND(ISERROR(MATCH("A",'Saisie résultats'!CL11:CR11,0)))),"A",SUM('Saisie résultats'!CL11:CR11)))</f>
      </c>
      <c r="L12" s="38">
        <f>IF(ISBLANK('Liste élèves'!B13),"",IF(NOT(AND(ISERROR(MATCH("A",'Saisie résultats'!CI11:CK11,0)),ISERROR(MATCH("A",'Saisie résultats'!CS11:CV11,0)))),"A",SUM('Saisie résultats'!CI11:CK11,'Saisie résultats'!CS11:CV11)))</f>
      </c>
      <c r="M12" s="38">
        <f>IF(ISBLANK('Liste élèves'!B13),"",IF(NOT(AND(ISERROR(MATCH("A",'Saisie résultats'!BL11:BN11,0)),ISERROR(MATCH("A",'Saisie résultats'!CW11:CY11,0)))),"A",SUM('Saisie résultats'!BL11:BN11,'Saisie résultats'!CW11:CY11)))</f>
      </c>
      <c r="N12" s="22" t="b">
        <f>AND(NOT(ISBLANK('Liste élèves'!B13)),COUNTA('Saisie résultats'!D11:CY11)&lt;&gt;100)</f>
        <v>0</v>
      </c>
      <c r="O12" s="22">
        <f>COUNTBLANK('Saisie résultats'!D11:CY11)-O$9</f>
        <v>100</v>
      </c>
      <c r="P12" s="22" t="b">
        <f t="shared" si="2"/>
        <v>1</v>
      </c>
      <c r="Q12" s="22">
        <f>IF(ISBLANK('Liste élèves'!B13),"",IF(OR(ISTEXT(D12),ISTEXT(E12),ISTEXT(F12),ISTEXT(G12),ISTEXT(H12)),"",SUM(D12:H12)))</f>
      </c>
      <c r="R12" s="22">
        <f>IF(ISBLANK('Liste élèves'!B13),"",IF(OR(ISTEXT(I12),ISTEXT(J12),ISTEXT(K12),ISTEXT(L12),ISTEXT(M12)),"",SUM(I12:M12)))</f>
      </c>
      <c r="IS12" s="7"/>
    </row>
    <row r="13" spans="2:253" s="22" customFormat="1" ht="15" customHeight="1">
      <c r="B13" s="36">
        <v>4</v>
      </c>
      <c r="C13" s="37">
        <f>IF(ISBLANK('Liste élèves'!B14),"",('Liste élèves'!B14))</f>
      </c>
      <c r="D13" s="38">
        <f>IF(ISBLANK('Liste élèves'!B14),"",IF(NOT(AND(ISERROR(MATCH("A",'Saisie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</f>
      </c>
      <c r="E13" s="38">
        <f>IF(ISBLANK('Liste élèves'!B14),"",IF(NOT(AND(ISERROR(MATCH("A",'Saisie résultats'!M12:R12,0)),ISERROR(MATCH("A",'Saisie résultats'!AC12:AC12,0)),ISERROR(MATCH("A",'Saisie résultats'!BA12:BC12,0)))),"A",SUM('Saisie résultats'!M12:R12,'Saisie résultats'!AC12,'Saisie résultats'!BA12:BC12)))</f>
      </c>
      <c r="F13" s="38">
        <f>IF(ISBLANK('Liste élèves'!B14),"",IF(NOT(AND(ISERROR(MATCH("A",'Saisie résultats'!J12:L12,0)),ISERROR(MATCH("A",'Saisie résultats'!AY12:AZ12,0)),ISERROR(MATCH("A",'Saisie résultats'!BD12:BH12,0)))),"A",SUM('Saisie résultats'!J12:L12,'Saisie résultats'!AY12:AZ12,'Saisie résultats'!BD12:BH12)))</f>
      </c>
      <c r="G13" s="38">
        <f>IF(ISBLANK('Liste élèves'!B14),"",IF(NOT(AND(ISERROR(MATCH("A",'Saisie résultats'!S12:W12,0)),ISERROR(MATCH("A",'Saisie résultats'!AI12:AK12,0)),ISERROR(MATCH("A",'Saisie résultats'!AN12:AT12,0)))),"A",SUM('Saisie résultats'!S12:W12,'Saisie résultats'!AI12:AK12,'Saisie résultats'!AN12:AT12)))</f>
      </c>
      <c r="H13" s="38">
        <f>IF(ISBLANK('Liste élèves'!B14),"",IF(NOT(AND(ISERROR(MATCH("A",'Saisie résultats'!AE12:AH12,0)),ISERROR(MATCH("A",'Saisie résultats'!AI12:AM12,0)),ISERROR(MATCH("A",'Saisie résultats'!AV12:AX12,0)))),"A",SUM('Saisie résultats'!AE12:AH12,'Saisie résultats'!AL12:AM12,'Saisie résultats'!AU12:AX12)))</f>
      </c>
      <c r="I13" s="38">
        <f>IF(ISBLANK('Liste élèves'!B14),"",IF(NOT(AND(ISERROR(MATCH("A",'Saisie résultats'!BO12:BS12,0)),ISERROR(MATCH("A",'Saisie résultats'!BV12:BX12,0)))),"A",SUM('Saisie résultats'!BO12:BS12,'Saisie résultats'!BV12:BX12)))</f>
      </c>
      <c r="J13" s="38">
        <f>IF(ISBLANK('Liste élèves'!B14),"",IF(NOT(AND(ISERROR(MATCH("A",'Saisie résultats'!BT12:BU12,0)),ISERROR(MATCH("A",'Saisie résultats'!BY12:CH12,0)))),"A",SUM('Saisie résultats'!BT12:BU12,'Saisie résultats'!BY12:CH12)))</f>
      </c>
      <c r="K13" s="38">
        <f>IF(ISBLANK('Liste élèves'!B14),"",IF(NOT(AND(ISERROR(MATCH("A",'Saisie résultats'!CL12:CR12,0)))),"A",SUM('Saisie résultats'!CL12:CR12)))</f>
      </c>
      <c r="L13" s="38">
        <f>IF(ISBLANK('Liste élèves'!B14),"",IF(NOT(AND(ISERROR(MATCH("A",'Saisie résultats'!CI12:CK12,0)),ISERROR(MATCH("A",'Saisie résultats'!CS12:CV12,0)))),"A",SUM('Saisie résultats'!CI12:CK12,'Saisie résultats'!CS12:CV12)))</f>
      </c>
      <c r="M13" s="38">
        <f>IF(ISBLANK('Liste élèves'!B14),"",IF(NOT(AND(ISERROR(MATCH("A",'Saisie résultats'!BL12:BN12,0)),ISERROR(MATCH("A",'Saisie résultats'!CW12:CY12,0)))),"A",SUM('Saisie résultats'!BL12:BN12,'Saisie résultats'!CW12:CY12)))</f>
      </c>
      <c r="N13" s="22" t="b">
        <f>AND(NOT(ISBLANK('Liste élèves'!B14)),COUNTA('Saisie résultats'!D12:CY12)&lt;&gt;100)</f>
        <v>0</v>
      </c>
      <c r="O13" s="22">
        <f>COUNTBLANK('Saisie résultats'!D12:CY12)-O$9</f>
        <v>100</v>
      </c>
      <c r="P13" s="22" t="b">
        <f t="shared" si="2"/>
        <v>1</v>
      </c>
      <c r="Q13" s="22">
        <f>IF(ISBLANK('Liste élèves'!B14),"",IF(OR(ISTEXT(D13),ISTEXT(E13),ISTEXT(F13),ISTEXT(G13),ISTEXT(H13)),"",SUM(D13:H13)))</f>
      </c>
      <c r="R13" s="22">
        <f>IF(ISBLANK('Liste élèves'!B14),"",IF(OR(ISTEXT(I13),ISTEXT(J13),ISTEXT(K13),ISTEXT(L13),ISTEXT(M13)),"",SUM(I13:M13)))</f>
      </c>
      <c r="IS13" s="7"/>
    </row>
    <row r="14" spans="2:253" s="22" customFormat="1" ht="15" customHeight="1">
      <c r="B14" s="36">
        <v>5</v>
      </c>
      <c r="C14" s="37">
        <f>IF(ISBLANK('Liste élèves'!B15),"",('Liste élèves'!B15))</f>
      </c>
      <c r="D14" s="38">
        <f>IF(ISBLANK('Liste élèves'!B15),"",IF(NOT(AND(ISERROR(MATCH("A",'Saisie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</f>
      </c>
      <c r="E14" s="38">
        <f>IF(ISBLANK('Liste élèves'!B15),"",IF(NOT(AND(ISERROR(MATCH("A",'Saisie résultats'!M13:R13,0)),ISERROR(MATCH("A",'Saisie résultats'!AC13:AC13,0)),ISERROR(MATCH("A",'Saisie résultats'!BA13:BC13,0)))),"A",SUM('Saisie résultats'!M13:R13,'Saisie résultats'!AC13,'Saisie résultats'!BA13:BC13)))</f>
      </c>
      <c r="F14" s="38">
        <f>IF(ISBLANK('Liste élèves'!B15),"",IF(NOT(AND(ISERROR(MATCH("A",'Saisie résultats'!J13:L13,0)),ISERROR(MATCH("A",'Saisie résultats'!AY13:AZ13,0)),ISERROR(MATCH("A",'Saisie résultats'!BD13:BH13,0)))),"A",SUM('Saisie résultats'!J13:L13,'Saisie résultats'!AY13:AZ13,'Saisie résultats'!BD13:BH13)))</f>
      </c>
      <c r="G14" s="38">
        <f>IF(ISBLANK('Liste élèves'!B15),"",IF(NOT(AND(ISERROR(MATCH("A",'Saisie résultats'!S13:W13,0)),ISERROR(MATCH("A",'Saisie résultats'!AI13:AK13,0)),ISERROR(MATCH("A",'Saisie résultats'!AN13:AT13,0)))),"A",SUM('Saisie résultats'!S13:W13,'Saisie résultats'!AI13:AK13,'Saisie résultats'!AN13:AT13)))</f>
      </c>
      <c r="H14" s="38">
        <f>IF(ISBLANK('Liste élèves'!B15),"",IF(NOT(AND(ISERROR(MATCH("A",'Saisie résultats'!AE13:AH13,0)),ISERROR(MATCH("A",'Saisie résultats'!AI13:AM13,0)),ISERROR(MATCH("A",'Saisie résultats'!AV13:AX13,0)))),"A",SUM('Saisie résultats'!AE13:AH13,'Saisie résultats'!AL13:AM13,'Saisie résultats'!AU13:AX13)))</f>
      </c>
      <c r="I14" s="38">
        <f>IF(ISBLANK('Liste élèves'!B15),"",IF(NOT(AND(ISERROR(MATCH("A",'Saisie résultats'!BO13:BS13,0)),ISERROR(MATCH("A",'Saisie résultats'!BV13:BX13,0)))),"A",SUM('Saisie résultats'!BO13:BS13,'Saisie résultats'!BV13:BX13)))</f>
      </c>
      <c r="J14" s="38">
        <f>IF(ISBLANK('Liste élèves'!B15),"",IF(NOT(AND(ISERROR(MATCH("A",'Saisie résultats'!BT13:BU13,0)),ISERROR(MATCH("A",'Saisie résultats'!BY13:CH13,0)))),"A",SUM('Saisie résultats'!BT13:BU13,'Saisie résultats'!BY13:CH13)))</f>
      </c>
      <c r="K14" s="38">
        <f>IF(ISBLANK('Liste élèves'!B15),"",IF(NOT(AND(ISERROR(MATCH("A",'Saisie résultats'!CL13:CR13,0)))),"A",SUM('Saisie résultats'!CL13:CR13)))</f>
      </c>
      <c r="L14" s="38">
        <f>IF(ISBLANK('Liste élèves'!B15),"",IF(NOT(AND(ISERROR(MATCH("A",'Saisie résultats'!CI13:CK13,0)),ISERROR(MATCH("A",'Saisie résultats'!CS13:CV13,0)))),"A",SUM('Saisie résultats'!CI13:CK13,'Saisie résultats'!CS13:CV13)))</f>
      </c>
      <c r="M14" s="38">
        <f>IF(ISBLANK('Liste élèves'!B15),"",IF(NOT(AND(ISERROR(MATCH("A",'Saisie résultats'!BL13:BN13,0)),ISERROR(MATCH("A",'Saisie résultats'!CW13:CY13,0)))),"A",SUM('Saisie résultats'!BL13:BN13,'Saisie résultats'!CW13:CY13)))</f>
      </c>
      <c r="N14" s="22" t="b">
        <f>AND(NOT(ISBLANK('Liste élèves'!B15)),COUNTA('Saisie résultats'!D13:CY13)&lt;&gt;100)</f>
        <v>0</v>
      </c>
      <c r="O14" s="22">
        <f>COUNTBLANK('Saisie résultats'!D13:CY13)-O$9</f>
        <v>100</v>
      </c>
      <c r="P14" s="22" t="b">
        <f t="shared" si="2"/>
        <v>1</v>
      </c>
      <c r="Q14" s="22">
        <f>IF(ISBLANK('Liste élèves'!B15),"",IF(OR(ISTEXT(D14),ISTEXT(E14),ISTEXT(F14),ISTEXT(G14),ISTEXT(H14)),"",SUM(D14:H14)))</f>
      </c>
      <c r="R14" s="22">
        <f>IF(ISBLANK('Liste élèves'!B15),"",IF(OR(ISTEXT(I14),ISTEXT(J14),ISTEXT(K14),ISTEXT(L14),ISTEXT(M14)),"",SUM(I14:M14)))</f>
      </c>
      <c r="IS14" s="7"/>
    </row>
    <row r="15" spans="2:253" s="22" customFormat="1" ht="15" customHeight="1">
      <c r="B15" s="36">
        <v>6</v>
      </c>
      <c r="C15" s="37">
        <f>IF(ISBLANK('Liste élèves'!B16),"",('Liste élèves'!B16))</f>
      </c>
      <c r="D15" s="38">
        <f>IF(ISBLANK('Liste élèves'!B16),"",IF(NOT(AND(ISERROR(MATCH("A",'Saisie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</f>
      </c>
      <c r="E15" s="38">
        <f>IF(ISBLANK('Liste élèves'!B16),"",IF(NOT(AND(ISERROR(MATCH("A",'Saisie résultats'!M14:R14,0)),ISERROR(MATCH("A",'Saisie résultats'!AC14:AC14,0)),ISERROR(MATCH("A",'Saisie résultats'!BA14:BC14,0)))),"A",SUM('Saisie résultats'!M14:R14,'Saisie résultats'!AC14,'Saisie résultats'!BA14:BC14)))</f>
      </c>
      <c r="F15" s="38">
        <f>IF(ISBLANK('Liste élèves'!B16),"",IF(NOT(AND(ISERROR(MATCH("A",'Saisie résultats'!J14:L14,0)),ISERROR(MATCH("A",'Saisie résultats'!AY14:AZ14,0)),ISERROR(MATCH("A",'Saisie résultats'!BD14:BH14,0)))),"A",SUM('Saisie résultats'!J14:L14,'Saisie résultats'!AY14:AZ14,'Saisie résultats'!BD14:BH14)))</f>
      </c>
      <c r="G15" s="38">
        <f>IF(ISBLANK('Liste élèves'!B16),"",IF(NOT(AND(ISERROR(MATCH("A",'Saisie résultats'!S14:W14,0)),ISERROR(MATCH("A",'Saisie résultats'!AI14:AK14,0)),ISERROR(MATCH("A",'Saisie résultats'!AN14:AT14,0)))),"A",SUM('Saisie résultats'!S14:W14,'Saisie résultats'!AI14:AK14,'Saisie résultats'!AN14:AT14)))</f>
      </c>
      <c r="H15" s="38">
        <f>IF(ISBLANK('Liste élèves'!B16),"",IF(NOT(AND(ISERROR(MATCH("A",'Saisie résultats'!AE14:AH14,0)),ISERROR(MATCH("A",'Saisie résultats'!AI14:AM14,0)),ISERROR(MATCH("A",'Saisie résultats'!AV14:AX14,0)))),"A",SUM('Saisie résultats'!AE14:AH14,'Saisie résultats'!AL14:AM14,'Saisie résultats'!AU14:AX14)))</f>
      </c>
      <c r="I15" s="38">
        <f>IF(ISBLANK('Liste élèves'!B16),"",IF(NOT(AND(ISERROR(MATCH("A",'Saisie résultats'!BO14:BS14,0)),ISERROR(MATCH("A",'Saisie résultats'!BV14:BX14,0)))),"A",SUM('Saisie résultats'!BO14:BS14,'Saisie résultats'!BV14:BX14)))</f>
      </c>
      <c r="J15" s="38">
        <f>IF(ISBLANK('Liste élèves'!B16),"",IF(NOT(AND(ISERROR(MATCH("A",'Saisie résultats'!BT14:BU14,0)),ISERROR(MATCH("A",'Saisie résultats'!BY14:CH14,0)))),"A",SUM('Saisie résultats'!BT14:BU14,'Saisie résultats'!BY14:CH14)))</f>
      </c>
      <c r="K15" s="38">
        <f>IF(ISBLANK('Liste élèves'!B16),"",IF(NOT(AND(ISERROR(MATCH("A",'Saisie résultats'!CL14:CR14,0)))),"A",SUM('Saisie résultats'!CL14:CR14)))</f>
      </c>
      <c r="L15" s="38">
        <f>IF(ISBLANK('Liste élèves'!B16),"",IF(NOT(AND(ISERROR(MATCH("A",'Saisie résultats'!CI14:CK14,0)),ISERROR(MATCH("A",'Saisie résultats'!CS14:CV14,0)))),"A",SUM('Saisie résultats'!CI14:CK14,'Saisie résultats'!CS14:CV14)))</f>
      </c>
      <c r="M15" s="38">
        <f>IF(ISBLANK('Liste élèves'!B16),"",IF(NOT(AND(ISERROR(MATCH("A",'Saisie résultats'!BL14:BN14,0)),ISERROR(MATCH("A",'Saisie résultats'!CW14:CY14,0)))),"A",SUM('Saisie résultats'!BL14:BN14,'Saisie résultats'!CW14:CY14)))</f>
      </c>
      <c r="N15" s="22" t="b">
        <f>AND(NOT(ISBLANK('Liste élèves'!B16)),COUNTA('Saisie résultats'!D14:CY14)&lt;&gt;100)</f>
        <v>0</v>
      </c>
      <c r="O15" s="22">
        <f>COUNTBLANK('Saisie résultats'!D14:CY14)-O$9</f>
        <v>100</v>
      </c>
      <c r="P15" s="22" t="b">
        <f t="shared" si="2"/>
        <v>1</v>
      </c>
      <c r="Q15" s="22">
        <f>IF(ISBLANK('Liste élèves'!B16),"",IF(OR(ISTEXT(D15),ISTEXT(E15),ISTEXT(F15),ISTEXT(G15),ISTEXT(H15)),"",SUM(D15:H15)))</f>
      </c>
      <c r="R15" s="22">
        <f>IF(ISBLANK('Liste élèves'!B16),"",IF(OR(ISTEXT(I15),ISTEXT(J15),ISTEXT(K15),ISTEXT(L15),ISTEXT(M15)),"",SUM(I15:M15)))</f>
      </c>
      <c r="IS15" s="7"/>
    </row>
    <row r="16" spans="2:253" s="22" customFormat="1" ht="15" customHeight="1">
      <c r="B16" s="36">
        <v>7</v>
      </c>
      <c r="C16" s="37">
        <f>IF(ISBLANK('Liste élèves'!B17),"",('Liste élèves'!B17))</f>
      </c>
      <c r="D16" s="38">
        <f>IF(ISBLANK('Liste élèves'!B17),"",IF(NOT(AND(ISERROR(MATCH("A",'Saisie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</f>
      </c>
      <c r="E16" s="38">
        <f>IF(ISBLANK('Liste élèves'!B17),"",IF(NOT(AND(ISERROR(MATCH("A",'Saisie résultats'!M15:R15,0)),ISERROR(MATCH("A",'Saisie résultats'!AC15:AC15,0)),ISERROR(MATCH("A",'Saisie résultats'!BA15:BC15,0)))),"A",SUM('Saisie résultats'!M15:R15,'Saisie résultats'!AC15,'Saisie résultats'!BA15:BC15)))</f>
      </c>
      <c r="F16" s="38">
        <f>IF(ISBLANK('Liste élèves'!B17),"",IF(NOT(AND(ISERROR(MATCH("A",'Saisie résultats'!J15:L15,0)),ISERROR(MATCH("A",'Saisie résultats'!AY15:AZ15,0)),ISERROR(MATCH("A",'Saisie résultats'!BD15:BH15,0)))),"A",SUM('Saisie résultats'!J15:L15,'Saisie résultats'!AY15:AZ15,'Saisie résultats'!BD15:BH15)))</f>
      </c>
      <c r="G16" s="38">
        <f>IF(ISBLANK('Liste élèves'!B17),"",IF(NOT(AND(ISERROR(MATCH("A",'Saisie résultats'!S15:W15,0)),ISERROR(MATCH("A",'Saisie résultats'!AI15:AK15,0)),ISERROR(MATCH("A",'Saisie résultats'!AN15:AT15,0)))),"A",SUM('Saisie résultats'!S15:W15,'Saisie résultats'!AI15:AK15,'Saisie résultats'!AN15:AT15)))</f>
      </c>
      <c r="H16" s="38">
        <f>IF(ISBLANK('Liste élèves'!B17),"",IF(NOT(AND(ISERROR(MATCH("A",'Saisie résultats'!AE15:AH15,0)),ISERROR(MATCH("A",'Saisie résultats'!AI15:AM15,0)),ISERROR(MATCH("A",'Saisie résultats'!AV15:AX15,0)))),"A",SUM('Saisie résultats'!AE15:AH15,'Saisie résultats'!AL15:AM15,'Saisie résultats'!AU15:AX15)))</f>
      </c>
      <c r="I16" s="38">
        <f>IF(ISBLANK('Liste élèves'!B17),"",IF(NOT(AND(ISERROR(MATCH("A",'Saisie résultats'!BO15:BS15,0)),ISERROR(MATCH("A",'Saisie résultats'!BV15:BX15,0)))),"A",SUM('Saisie résultats'!BO15:BS15,'Saisie résultats'!BV15:BX15)))</f>
      </c>
      <c r="J16" s="38">
        <f>IF(ISBLANK('Liste élèves'!B17),"",IF(NOT(AND(ISERROR(MATCH("A",'Saisie résultats'!BT15:BU15,0)),ISERROR(MATCH("A",'Saisie résultats'!BY15:CH15,0)))),"A",SUM('Saisie résultats'!BT15:BU15,'Saisie résultats'!BY15:CH15)))</f>
      </c>
      <c r="K16" s="38">
        <f>IF(ISBLANK('Liste élèves'!B17),"",IF(NOT(AND(ISERROR(MATCH("A",'Saisie résultats'!CL15:CR15,0)))),"A",SUM('Saisie résultats'!CL15:CR15)))</f>
      </c>
      <c r="L16" s="38">
        <f>IF(ISBLANK('Liste élèves'!B17),"",IF(NOT(AND(ISERROR(MATCH("A",'Saisie résultats'!CI15:CK15,0)),ISERROR(MATCH("A",'Saisie résultats'!CS15:CV15,0)))),"A",SUM('Saisie résultats'!CI15:CK15,'Saisie résultats'!CS15:CV15)))</f>
      </c>
      <c r="M16" s="38">
        <f>IF(ISBLANK('Liste élèves'!B17),"",IF(NOT(AND(ISERROR(MATCH("A",'Saisie résultats'!BL15:BN15,0)),ISERROR(MATCH("A",'Saisie résultats'!CW15:CY15,0)))),"A",SUM('Saisie résultats'!BL15:BN15,'Saisie résultats'!CW15:CY15)))</f>
      </c>
      <c r="N16" s="22" t="b">
        <f>AND(NOT(ISBLANK('Liste élèves'!B17)),COUNTA('Saisie résultats'!D15:CY15)&lt;&gt;100)</f>
        <v>0</v>
      </c>
      <c r="O16" s="22">
        <f>COUNTBLANK('Saisie résultats'!D15:CY15)-O$9</f>
        <v>100</v>
      </c>
      <c r="P16" s="22" t="b">
        <f t="shared" si="2"/>
        <v>1</v>
      </c>
      <c r="Q16" s="22">
        <f>IF(ISBLANK('Liste élèves'!B17),"",IF(OR(ISTEXT(D16),ISTEXT(E16),ISTEXT(F16),ISTEXT(G16),ISTEXT(H16)),"",SUM(D16:H16)))</f>
      </c>
      <c r="R16" s="22">
        <f>IF(ISBLANK('Liste élèves'!B17),"",IF(OR(ISTEXT(I16),ISTEXT(J16),ISTEXT(K16),ISTEXT(L16),ISTEXT(M16)),"",SUM(I16:M16)))</f>
      </c>
      <c r="IS16" s="7"/>
    </row>
    <row r="17" spans="2:253" s="22" customFormat="1" ht="15" customHeight="1">
      <c r="B17" s="36">
        <v>8</v>
      </c>
      <c r="C17" s="37">
        <f>IF(ISBLANK('Liste élèves'!B18),"",('Liste élèves'!B18))</f>
      </c>
      <c r="D17" s="38">
        <f>IF(ISBLANK('Liste élèves'!B18),"",IF(NOT(AND(ISERROR(MATCH("A",'Saisie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</f>
      </c>
      <c r="E17" s="38">
        <f>IF(ISBLANK('Liste élèves'!B18),"",IF(NOT(AND(ISERROR(MATCH("A",'Saisie résultats'!M16:R16,0)),ISERROR(MATCH("A",'Saisie résultats'!AC16:AC16,0)),ISERROR(MATCH("A",'Saisie résultats'!BA16:BC16,0)))),"A",SUM('Saisie résultats'!M16:R16,'Saisie résultats'!AC16,'Saisie résultats'!BA16:BC16)))</f>
      </c>
      <c r="F17" s="38">
        <f>IF(ISBLANK('Liste élèves'!B18),"",IF(NOT(AND(ISERROR(MATCH("A",'Saisie résultats'!J16:L16,0)),ISERROR(MATCH("A",'Saisie résultats'!AY16:AZ16,0)),ISERROR(MATCH("A",'Saisie résultats'!BD16:BH16,0)))),"A",SUM('Saisie résultats'!J16:L16,'Saisie résultats'!AY16:AZ16,'Saisie résultats'!BD16:BH16)))</f>
      </c>
      <c r="G17" s="38">
        <f>IF(ISBLANK('Liste élèves'!B18),"",IF(NOT(AND(ISERROR(MATCH("A",'Saisie résultats'!S16:W16,0)),ISERROR(MATCH("A",'Saisie résultats'!AI16:AK16,0)),ISERROR(MATCH("A",'Saisie résultats'!AN16:AT16,0)))),"A",SUM('Saisie résultats'!S16:W16,'Saisie résultats'!AI16:AK16,'Saisie résultats'!AN16:AT16)))</f>
      </c>
      <c r="H17" s="38">
        <f>IF(ISBLANK('Liste élèves'!B18),"",IF(NOT(AND(ISERROR(MATCH("A",'Saisie résultats'!AE16:AH16,0)),ISERROR(MATCH("A",'Saisie résultats'!AI16:AM16,0)),ISERROR(MATCH("A",'Saisie résultats'!AV16:AX16,0)))),"A",SUM('Saisie résultats'!AE16:AH16,'Saisie résultats'!AL16:AM16,'Saisie résultats'!AU16:AX16)))</f>
      </c>
      <c r="I17" s="38">
        <f>IF(ISBLANK('Liste élèves'!B18),"",IF(NOT(AND(ISERROR(MATCH("A",'Saisie résultats'!BO16:BS16,0)),ISERROR(MATCH("A",'Saisie résultats'!BV16:BX16,0)))),"A",SUM('Saisie résultats'!BO16:BS16,'Saisie résultats'!BV16:BX16)))</f>
      </c>
      <c r="J17" s="38">
        <f>IF(ISBLANK('Liste élèves'!B18),"",IF(NOT(AND(ISERROR(MATCH("A",'Saisie résultats'!BT16:BU16,0)),ISERROR(MATCH("A",'Saisie résultats'!BY16:CH16,0)))),"A",SUM('Saisie résultats'!BT16:BU16,'Saisie résultats'!BY16:CH16)))</f>
      </c>
      <c r="K17" s="38">
        <f>IF(ISBLANK('Liste élèves'!B18),"",IF(NOT(AND(ISERROR(MATCH("A",'Saisie résultats'!CL16:CR16,0)))),"A",SUM('Saisie résultats'!CL16:CR16)))</f>
      </c>
      <c r="L17" s="38">
        <f>IF(ISBLANK('Liste élèves'!B18),"",IF(NOT(AND(ISERROR(MATCH("A",'Saisie résultats'!CI16:CK16,0)),ISERROR(MATCH("A",'Saisie résultats'!CS16:CV16,0)))),"A",SUM('Saisie résultats'!CI16:CK16,'Saisie résultats'!CS16:CV16)))</f>
      </c>
      <c r="M17" s="38">
        <f>IF(ISBLANK('Liste élèves'!B18),"",IF(NOT(AND(ISERROR(MATCH("A",'Saisie résultats'!BL16:BN16,0)),ISERROR(MATCH("A",'Saisie résultats'!CW16:CY16,0)))),"A",SUM('Saisie résultats'!BL16:BN16,'Saisie résultats'!CW16:CY16)))</f>
      </c>
      <c r="N17" s="22" t="b">
        <f>AND(NOT(ISBLANK('Liste élèves'!B18)),COUNTA('Saisie résultats'!D16:CY16)&lt;&gt;100)</f>
        <v>0</v>
      </c>
      <c r="O17" s="22">
        <f>COUNTBLANK('Saisie résultats'!D16:CY16)-O$9</f>
        <v>100</v>
      </c>
      <c r="P17" s="22" t="b">
        <f t="shared" si="2"/>
        <v>1</v>
      </c>
      <c r="Q17" s="22">
        <f>IF(ISBLANK('Liste élèves'!B18),"",IF(OR(ISTEXT(D17),ISTEXT(E17),ISTEXT(F17),ISTEXT(G17),ISTEXT(H17)),"",SUM(D17:H17)))</f>
      </c>
      <c r="R17" s="22">
        <f>IF(ISBLANK('Liste élèves'!B18),"",IF(OR(ISTEXT(I17),ISTEXT(J17),ISTEXT(K17),ISTEXT(L17),ISTEXT(M17)),"",SUM(I17:M17)))</f>
      </c>
      <c r="IS17" s="7"/>
    </row>
    <row r="18" spans="2:253" s="22" customFormat="1" ht="15" customHeight="1">
      <c r="B18" s="36">
        <v>9</v>
      </c>
      <c r="C18" s="37">
        <f>IF(ISBLANK('Liste élèves'!B19),"",('Liste élèves'!B19))</f>
      </c>
      <c r="D18" s="38">
        <f>IF(ISBLANK('Liste élèves'!B19),"",IF(NOT(AND(ISERROR(MATCH("A",'Saisie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</f>
      </c>
      <c r="E18" s="38">
        <f>IF(ISBLANK('Liste élèves'!B19),"",IF(NOT(AND(ISERROR(MATCH("A",'Saisie résultats'!M17:R17,0)),ISERROR(MATCH("A",'Saisie résultats'!AC17:AC17,0)),ISERROR(MATCH("A",'Saisie résultats'!BA17:BC17,0)))),"A",SUM('Saisie résultats'!M17:R17,'Saisie résultats'!AC17,'Saisie résultats'!BA17:BC17)))</f>
      </c>
      <c r="F18" s="38">
        <f>IF(ISBLANK('Liste élèves'!B19),"",IF(NOT(AND(ISERROR(MATCH("A",'Saisie résultats'!J17:L17,0)),ISERROR(MATCH("A",'Saisie résultats'!AY17:AZ17,0)),ISERROR(MATCH("A",'Saisie résultats'!BD17:BH17,0)))),"A",SUM('Saisie résultats'!J17:L17,'Saisie résultats'!AY17:AZ17,'Saisie résultats'!BD17:BH17)))</f>
      </c>
      <c r="G18" s="38">
        <f>IF(ISBLANK('Liste élèves'!B19),"",IF(NOT(AND(ISERROR(MATCH("A",'Saisie résultats'!S17:W17,0)),ISERROR(MATCH("A",'Saisie résultats'!AI17:AK17,0)),ISERROR(MATCH("A",'Saisie résultats'!AN17:AT17,0)))),"A",SUM('Saisie résultats'!S17:W17,'Saisie résultats'!AI17:AK17,'Saisie résultats'!AN17:AT17)))</f>
      </c>
      <c r="H18" s="38">
        <f>IF(ISBLANK('Liste élèves'!B19),"",IF(NOT(AND(ISERROR(MATCH("A",'Saisie résultats'!AE17:AH17,0)),ISERROR(MATCH("A",'Saisie résultats'!AI17:AM17,0)),ISERROR(MATCH("A",'Saisie résultats'!AV17:AX17,0)))),"A",SUM('Saisie résultats'!AE17:AH17,'Saisie résultats'!AL17:AM17,'Saisie résultats'!AU17:AX17)))</f>
      </c>
      <c r="I18" s="38">
        <f>IF(ISBLANK('Liste élèves'!B19),"",IF(NOT(AND(ISERROR(MATCH("A",'Saisie résultats'!BO17:BS17,0)),ISERROR(MATCH("A",'Saisie résultats'!BV17:BX17,0)))),"A",SUM('Saisie résultats'!BO17:BS17,'Saisie résultats'!BV17:BX17)))</f>
      </c>
      <c r="J18" s="38">
        <f>IF(ISBLANK('Liste élèves'!B19),"",IF(NOT(AND(ISERROR(MATCH("A",'Saisie résultats'!BT17:BU17,0)),ISERROR(MATCH("A",'Saisie résultats'!BY17:CH17,0)))),"A",SUM('Saisie résultats'!BT17:BU17,'Saisie résultats'!BY17:CH17)))</f>
      </c>
      <c r="K18" s="38">
        <f>IF(ISBLANK('Liste élèves'!B19),"",IF(NOT(AND(ISERROR(MATCH("A",'Saisie résultats'!CL17:CR17,0)))),"A",SUM('Saisie résultats'!CL17:CR17)))</f>
      </c>
      <c r="L18" s="38">
        <f>IF(ISBLANK('Liste élèves'!B19),"",IF(NOT(AND(ISERROR(MATCH("A",'Saisie résultats'!CI17:CK17,0)),ISERROR(MATCH("A",'Saisie résultats'!CS17:CV17,0)))),"A",SUM('Saisie résultats'!CI17:CK17,'Saisie résultats'!CS17:CV17)))</f>
      </c>
      <c r="M18" s="38">
        <f>IF(ISBLANK('Liste élèves'!B19),"",IF(NOT(AND(ISERROR(MATCH("A",'Saisie résultats'!BL17:BN17,0)),ISERROR(MATCH("A",'Saisie résultats'!CW17:CY17,0)))),"A",SUM('Saisie résultats'!BL17:BN17,'Saisie résultats'!CW17:CY17)))</f>
      </c>
      <c r="N18" s="22" t="b">
        <f>AND(NOT(ISBLANK('Liste élèves'!B19)),COUNTA('Saisie résultats'!D17:CY17)&lt;&gt;100)</f>
        <v>0</v>
      </c>
      <c r="O18" s="22">
        <f>COUNTBLANK('Saisie résultats'!D17:CY17)-O$9</f>
        <v>100</v>
      </c>
      <c r="P18" s="22" t="b">
        <f t="shared" si="2"/>
        <v>1</v>
      </c>
      <c r="Q18" s="22">
        <f>IF(ISBLANK('Liste élèves'!B19),"",IF(OR(ISTEXT(D18),ISTEXT(E18),ISTEXT(F18),ISTEXT(G18),ISTEXT(H18)),"",SUM(D18:H18)))</f>
      </c>
      <c r="R18" s="22">
        <f>IF(ISBLANK('Liste élèves'!B19),"",IF(OR(ISTEXT(I18),ISTEXT(J18),ISTEXT(K18),ISTEXT(L18),ISTEXT(M18)),"",SUM(I18:M18)))</f>
      </c>
      <c r="IS18" s="7"/>
    </row>
    <row r="19" spans="2:253" s="22" customFormat="1" ht="15" customHeight="1">
      <c r="B19" s="36">
        <v>10</v>
      </c>
      <c r="C19" s="37">
        <f>IF(ISBLANK('Liste élèves'!B20),"",('Liste élèves'!B20))</f>
      </c>
      <c r="D19" s="38">
        <f>IF(ISBLANK('Liste élèves'!B20),"",IF(NOT(AND(ISERROR(MATCH("A",'Saisie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</f>
      </c>
      <c r="E19" s="38">
        <f>IF(ISBLANK('Liste élèves'!B20),"",IF(NOT(AND(ISERROR(MATCH("A",'Saisie résultats'!M18:R18,0)),ISERROR(MATCH("A",'Saisie résultats'!AC18:AC18,0)),ISERROR(MATCH("A",'Saisie résultats'!BA18:BC18,0)))),"A",SUM('Saisie résultats'!M18:R18,'Saisie résultats'!AC18,'Saisie résultats'!BA18:BC18)))</f>
      </c>
      <c r="F19" s="38">
        <f>IF(ISBLANK('Liste élèves'!B20),"",IF(NOT(AND(ISERROR(MATCH("A",'Saisie résultats'!J18:L18,0)),ISERROR(MATCH("A",'Saisie résultats'!AY18:AZ18,0)),ISERROR(MATCH("A",'Saisie résultats'!BD18:BH18,0)))),"A",SUM('Saisie résultats'!J18:L18,'Saisie résultats'!AY18:AZ18,'Saisie résultats'!BD18:BH18)))</f>
      </c>
      <c r="G19" s="38">
        <f>IF(ISBLANK('Liste élèves'!B20),"",IF(NOT(AND(ISERROR(MATCH("A",'Saisie résultats'!S18:W18,0)),ISERROR(MATCH("A",'Saisie résultats'!AI18:AK18,0)),ISERROR(MATCH("A",'Saisie résultats'!AN18:AT18,0)))),"A",SUM('Saisie résultats'!S18:W18,'Saisie résultats'!AI18:AK18,'Saisie résultats'!AN18:AT18)))</f>
      </c>
      <c r="H19" s="38">
        <f>IF(ISBLANK('Liste élèves'!B20),"",IF(NOT(AND(ISERROR(MATCH("A",'Saisie résultats'!AE18:AH18,0)),ISERROR(MATCH("A",'Saisie résultats'!AI18:AM18,0)),ISERROR(MATCH("A",'Saisie résultats'!AV18:AX18,0)))),"A",SUM('Saisie résultats'!AE18:AH18,'Saisie résultats'!AL18:AM18,'Saisie résultats'!AU18:AX18)))</f>
      </c>
      <c r="I19" s="38">
        <f>IF(ISBLANK('Liste élèves'!B20),"",IF(NOT(AND(ISERROR(MATCH("A",'Saisie résultats'!BO18:BS18,0)),ISERROR(MATCH("A",'Saisie résultats'!BV18:BX18,0)))),"A",SUM('Saisie résultats'!BO18:BS18,'Saisie résultats'!BV18:BX18)))</f>
      </c>
      <c r="J19" s="38">
        <f>IF(ISBLANK('Liste élèves'!B20),"",IF(NOT(AND(ISERROR(MATCH("A",'Saisie résultats'!BT18:BU18,0)),ISERROR(MATCH("A",'Saisie résultats'!BY18:CH18,0)))),"A",SUM('Saisie résultats'!BT18:BU18,'Saisie résultats'!BY18:CH18)))</f>
      </c>
      <c r="K19" s="38">
        <f>IF(ISBLANK('Liste élèves'!B20),"",IF(NOT(AND(ISERROR(MATCH("A",'Saisie résultats'!CL18:CR18,0)))),"A",SUM('Saisie résultats'!CL18:CR18)))</f>
      </c>
      <c r="L19" s="38">
        <f>IF(ISBLANK('Liste élèves'!B20),"",IF(NOT(AND(ISERROR(MATCH("A",'Saisie résultats'!CI18:CK18,0)),ISERROR(MATCH("A",'Saisie résultats'!CS18:CV18,0)))),"A",SUM('Saisie résultats'!CI18:CK18,'Saisie résultats'!CS18:CV18)))</f>
      </c>
      <c r="M19" s="38">
        <f>IF(ISBLANK('Liste élèves'!B20),"",IF(NOT(AND(ISERROR(MATCH("A",'Saisie résultats'!BL18:BN18,0)),ISERROR(MATCH("A",'Saisie résultats'!CW18:CY18,0)))),"A",SUM('Saisie résultats'!BL18:BN18,'Saisie résultats'!CW18:CY18)))</f>
      </c>
      <c r="N19" s="22" t="b">
        <f>AND(NOT(ISBLANK('Liste élèves'!B20)),COUNTA('Saisie résultats'!D18:CY18)&lt;&gt;100)</f>
        <v>0</v>
      </c>
      <c r="O19" s="22">
        <f>COUNTBLANK('Saisie résultats'!D18:CY18)-O$9</f>
        <v>100</v>
      </c>
      <c r="P19" s="22" t="b">
        <f t="shared" si="2"/>
        <v>1</v>
      </c>
      <c r="Q19" s="22">
        <f>IF(ISBLANK('Liste élèves'!B20),"",IF(OR(ISTEXT(D19),ISTEXT(E19),ISTEXT(F19),ISTEXT(G19),ISTEXT(H19)),"",SUM(D19:H19)))</f>
      </c>
      <c r="R19" s="22">
        <f>IF(ISBLANK('Liste élèves'!B20),"",IF(OR(ISTEXT(I19),ISTEXT(J19),ISTEXT(K19),ISTEXT(L19),ISTEXT(M19)),"",SUM(I19:M19)))</f>
      </c>
      <c r="IS19" s="7"/>
    </row>
    <row r="20" spans="2:253" s="22" customFormat="1" ht="15" customHeight="1">
      <c r="B20" s="36">
        <v>11</v>
      </c>
      <c r="C20" s="37">
        <f>IF(ISBLANK('Liste élèves'!B21),"",('Liste élèves'!B21))</f>
      </c>
      <c r="D20" s="38">
        <f>IF(ISBLANK('Liste élèves'!B21),"",IF(NOT(AND(ISERROR(MATCH("A",'Saisie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</f>
      </c>
      <c r="E20" s="38">
        <f>IF(ISBLANK('Liste élèves'!B21),"",IF(NOT(AND(ISERROR(MATCH("A",'Saisie résultats'!M19:R19,0)),ISERROR(MATCH("A",'Saisie résultats'!AC19:AC19,0)),ISERROR(MATCH("A",'Saisie résultats'!BA19:BC19,0)))),"A",SUM('Saisie résultats'!M19:R19,'Saisie résultats'!AC19,'Saisie résultats'!BA19:BC19)))</f>
      </c>
      <c r="F20" s="38">
        <f>IF(ISBLANK('Liste élèves'!B21),"",IF(NOT(AND(ISERROR(MATCH("A",'Saisie résultats'!J19:L19,0)),ISERROR(MATCH("A",'Saisie résultats'!AY19:AZ19,0)),ISERROR(MATCH("A",'Saisie résultats'!BD19:BH19,0)))),"A",SUM('Saisie résultats'!J19:L19,'Saisie résultats'!AY19:AZ19,'Saisie résultats'!BD19:BH19)))</f>
      </c>
      <c r="G20" s="38">
        <f>IF(ISBLANK('Liste élèves'!B21),"",IF(NOT(AND(ISERROR(MATCH("A",'Saisie résultats'!S19:W19,0)),ISERROR(MATCH("A",'Saisie résultats'!AI19:AK19,0)),ISERROR(MATCH("A",'Saisie résultats'!AN19:AT19,0)))),"A",SUM('Saisie résultats'!S19:W19,'Saisie résultats'!AI19:AK19,'Saisie résultats'!AN19:AT19)))</f>
      </c>
      <c r="H20" s="38">
        <f>IF(ISBLANK('Liste élèves'!B21),"",IF(NOT(AND(ISERROR(MATCH("A",'Saisie résultats'!AE19:AH19,0)),ISERROR(MATCH("A",'Saisie résultats'!AI19:AM19,0)),ISERROR(MATCH("A",'Saisie résultats'!AV19:AX19,0)))),"A",SUM('Saisie résultats'!AE19:AH19,'Saisie résultats'!AL19:AM19,'Saisie résultats'!AU19:AX19)))</f>
      </c>
      <c r="I20" s="38">
        <f>IF(ISBLANK('Liste élèves'!B21),"",IF(NOT(AND(ISERROR(MATCH("A",'Saisie résultats'!BO19:BS19,0)),ISERROR(MATCH("A",'Saisie résultats'!BV19:BX19,0)))),"A",SUM('Saisie résultats'!BO19:BS19,'Saisie résultats'!BV19:BX19)))</f>
      </c>
      <c r="J20" s="38">
        <f>IF(ISBLANK('Liste élèves'!B21),"",IF(NOT(AND(ISERROR(MATCH("A",'Saisie résultats'!BT19:BU19,0)),ISERROR(MATCH("A",'Saisie résultats'!BY19:CH19,0)))),"A",SUM('Saisie résultats'!BT19:BU19,'Saisie résultats'!BY19:CH19)))</f>
      </c>
      <c r="K20" s="38">
        <f>IF(ISBLANK('Liste élèves'!B21),"",IF(NOT(AND(ISERROR(MATCH("A",'Saisie résultats'!CL19:CR19,0)))),"A",SUM('Saisie résultats'!CL19:CR19)))</f>
      </c>
      <c r="L20" s="38">
        <f>IF(ISBLANK('Liste élèves'!B21),"",IF(NOT(AND(ISERROR(MATCH("A",'Saisie résultats'!CI19:CK19,0)),ISERROR(MATCH("A",'Saisie résultats'!CS19:CV19,0)))),"A",SUM('Saisie résultats'!CI19:CK19,'Saisie résultats'!CS19:CV19)))</f>
      </c>
      <c r="M20" s="38">
        <f>IF(ISBLANK('Liste élèves'!B21),"",IF(NOT(AND(ISERROR(MATCH("A",'Saisie résultats'!BL19:BN19,0)),ISERROR(MATCH("A",'Saisie résultats'!CW19:CY19,0)))),"A",SUM('Saisie résultats'!BL19:BN19,'Saisie résultats'!CW19:CY19)))</f>
      </c>
      <c r="N20" s="22" t="b">
        <f>AND(NOT(ISBLANK('Liste élèves'!B21)),COUNTA('Saisie résultats'!D19:CY19)&lt;&gt;100)</f>
        <v>0</v>
      </c>
      <c r="O20" s="22">
        <f>COUNTBLANK('Saisie résultats'!D19:CY19)-O$9</f>
        <v>100</v>
      </c>
      <c r="P20" s="22" t="b">
        <f t="shared" si="2"/>
        <v>1</v>
      </c>
      <c r="Q20" s="22">
        <f>IF(ISBLANK('Liste élèves'!B21),"",IF(OR(ISTEXT(D20),ISTEXT(E20),ISTEXT(F20),ISTEXT(G20),ISTEXT(H20)),"",SUM(D20:H20)))</f>
      </c>
      <c r="R20" s="22">
        <f>IF(ISBLANK('Liste élèves'!B21),"",IF(OR(ISTEXT(I20),ISTEXT(J20),ISTEXT(K20),ISTEXT(L20),ISTEXT(M20)),"",SUM(I20:M20)))</f>
      </c>
      <c r="IS20" s="7"/>
    </row>
    <row r="21" spans="2:253" s="22" customFormat="1" ht="15" customHeight="1">
      <c r="B21" s="36">
        <v>12</v>
      </c>
      <c r="C21" s="37">
        <f>IF(ISBLANK('Liste élèves'!B22),"",('Liste élèves'!B22))</f>
      </c>
      <c r="D21" s="38">
        <f>IF(ISBLANK('Liste élèves'!B22),"",IF(NOT(AND(ISERROR(MATCH("A",'Saisie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</f>
      </c>
      <c r="E21" s="38">
        <f>IF(ISBLANK('Liste élèves'!B22),"",IF(NOT(AND(ISERROR(MATCH("A",'Saisie résultats'!M20:R20,0)),ISERROR(MATCH("A",'Saisie résultats'!AC20:AC20,0)),ISERROR(MATCH("A",'Saisie résultats'!BA20:BC20,0)))),"A",SUM('Saisie résultats'!M20:R20,'Saisie résultats'!AC20,'Saisie résultats'!BA20:BC20)))</f>
      </c>
      <c r="F21" s="38">
        <f>IF(ISBLANK('Liste élèves'!B22),"",IF(NOT(AND(ISERROR(MATCH("A",'Saisie résultats'!J20:L20,0)),ISERROR(MATCH("A",'Saisie résultats'!AY20:AZ20,0)),ISERROR(MATCH("A",'Saisie résultats'!BD20:BH20,0)))),"A",SUM('Saisie résultats'!J20:L20,'Saisie résultats'!AY20:AZ20,'Saisie résultats'!BD20:BH20)))</f>
      </c>
      <c r="G21" s="38">
        <f>IF(ISBLANK('Liste élèves'!B22),"",IF(NOT(AND(ISERROR(MATCH("A",'Saisie résultats'!S20:W20,0)),ISERROR(MATCH("A",'Saisie résultats'!AI20:AK20,0)),ISERROR(MATCH("A",'Saisie résultats'!AN20:AT20,0)))),"A",SUM('Saisie résultats'!S20:W20,'Saisie résultats'!AI20:AK20,'Saisie résultats'!AN20:AT20)))</f>
      </c>
      <c r="H21" s="38">
        <f>IF(ISBLANK('Liste élèves'!B22),"",IF(NOT(AND(ISERROR(MATCH("A",'Saisie résultats'!AE20:AH20,0)),ISERROR(MATCH("A",'Saisie résultats'!AI20:AM20,0)),ISERROR(MATCH("A",'Saisie résultats'!AV20:AX20,0)))),"A",SUM('Saisie résultats'!AE20:AH20,'Saisie résultats'!AL20:AM20,'Saisie résultats'!AU20:AX20)))</f>
      </c>
      <c r="I21" s="38">
        <f>IF(ISBLANK('Liste élèves'!B22),"",IF(NOT(AND(ISERROR(MATCH("A",'Saisie résultats'!BO20:BS20,0)),ISERROR(MATCH("A",'Saisie résultats'!BV20:BX20,0)))),"A",SUM('Saisie résultats'!BO20:BS20,'Saisie résultats'!BV20:BX20)))</f>
      </c>
      <c r="J21" s="38">
        <f>IF(ISBLANK('Liste élèves'!B22),"",IF(NOT(AND(ISERROR(MATCH("A",'Saisie résultats'!BT20:BU20,0)),ISERROR(MATCH("A",'Saisie résultats'!BY20:CH20,0)))),"A",SUM('Saisie résultats'!BT20:BU20,'Saisie résultats'!BY20:CH20)))</f>
      </c>
      <c r="K21" s="38">
        <f>IF(ISBLANK('Liste élèves'!B22),"",IF(NOT(AND(ISERROR(MATCH("A",'Saisie résultats'!CL20:CR20,0)))),"A",SUM('Saisie résultats'!CL20:CR20)))</f>
      </c>
      <c r="L21" s="38">
        <f>IF(ISBLANK('Liste élèves'!B22),"",IF(NOT(AND(ISERROR(MATCH("A",'Saisie résultats'!CI20:CK20,0)),ISERROR(MATCH("A",'Saisie résultats'!CS20:CV20,0)))),"A",SUM('Saisie résultats'!CI20:CK20,'Saisie résultats'!CS20:CV20)))</f>
      </c>
      <c r="M21" s="38">
        <f>IF(ISBLANK('Liste élèves'!B22),"",IF(NOT(AND(ISERROR(MATCH("A",'Saisie résultats'!BL20:BN20,0)),ISERROR(MATCH("A",'Saisie résultats'!CW20:CY20,0)))),"A",SUM('Saisie résultats'!BL20:BN20,'Saisie résultats'!CW20:CY20)))</f>
      </c>
      <c r="N21" s="22" t="b">
        <f>AND(NOT(ISBLANK('Liste élèves'!B22)),COUNTA('Saisie résultats'!D20:CY20)&lt;&gt;100)</f>
        <v>0</v>
      </c>
      <c r="O21" s="22">
        <f>COUNTBLANK('Saisie résultats'!D20:CY20)-O$9</f>
        <v>100</v>
      </c>
      <c r="P21" s="22" t="b">
        <f t="shared" si="2"/>
        <v>1</v>
      </c>
      <c r="Q21" s="22">
        <f>IF(ISBLANK('Liste élèves'!B22),"",IF(OR(ISTEXT(D21),ISTEXT(E21),ISTEXT(F21),ISTEXT(G21),ISTEXT(H21)),"",SUM(D21:H21)))</f>
      </c>
      <c r="R21" s="22">
        <f>IF(ISBLANK('Liste élèves'!B22),"",IF(OR(ISTEXT(I21),ISTEXT(J21),ISTEXT(K21),ISTEXT(L21),ISTEXT(M21)),"",SUM(I21:M21)))</f>
      </c>
      <c r="IS21" s="7"/>
    </row>
    <row r="22" spans="2:253" s="22" customFormat="1" ht="15" customHeight="1">
      <c r="B22" s="36">
        <v>13</v>
      </c>
      <c r="C22" s="37">
        <f>IF(ISBLANK('Liste élèves'!B23),"",('Liste élèves'!B23))</f>
      </c>
      <c r="D22" s="38">
        <f>IF(ISBLANK('Liste élèves'!B23),"",IF(NOT(AND(ISERROR(MATCH("A",'Saisie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</f>
      </c>
      <c r="E22" s="38">
        <f>IF(ISBLANK('Liste élèves'!B23),"",IF(NOT(AND(ISERROR(MATCH("A",'Saisie résultats'!M21:R21,0)),ISERROR(MATCH("A",'Saisie résultats'!AC21:AC21,0)),ISERROR(MATCH("A",'Saisie résultats'!BA21:BC21,0)))),"A",SUM('Saisie résultats'!M21:R21,'Saisie résultats'!AC21,'Saisie résultats'!BA21:BC21)))</f>
      </c>
      <c r="F22" s="38">
        <f>IF(ISBLANK('Liste élèves'!B23),"",IF(NOT(AND(ISERROR(MATCH("A",'Saisie résultats'!J21:L21,0)),ISERROR(MATCH("A",'Saisie résultats'!AY21:AZ21,0)),ISERROR(MATCH("A",'Saisie résultats'!BD21:BH21,0)))),"A",SUM('Saisie résultats'!J21:L21,'Saisie résultats'!AY21:AZ21,'Saisie résultats'!BD21:BH21)))</f>
      </c>
      <c r="G22" s="38">
        <f>IF(ISBLANK('Liste élèves'!B23),"",IF(NOT(AND(ISERROR(MATCH("A",'Saisie résultats'!S21:W21,0)),ISERROR(MATCH("A",'Saisie résultats'!AI21:AK21,0)),ISERROR(MATCH("A",'Saisie résultats'!AN21:AT21,0)))),"A",SUM('Saisie résultats'!S21:W21,'Saisie résultats'!AI21:AK21,'Saisie résultats'!AN21:AT21)))</f>
      </c>
      <c r="H22" s="38">
        <f>IF(ISBLANK('Liste élèves'!B23),"",IF(NOT(AND(ISERROR(MATCH("A",'Saisie résultats'!AE21:AH21,0)),ISERROR(MATCH("A",'Saisie résultats'!AI21:AM21,0)),ISERROR(MATCH("A",'Saisie résultats'!AV21:AX21,0)))),"A",SUM('Saisie résultats'!AE21:AH21,'Saisie résultats'!AL21:AM21,'Saisie résultats'!AU21:AX21)))</f>
      </c>
      <c r="I22" s="38">
        <f>IF(ISBLANK('Liste élèves'!B23),"",IF(NOT(AND(ISERROR(MATCH("A",'Saisie résultats'!BO21:BS21,0)),ISERROR(MATCH("A",'Saisie résultats'!BV21:BX21,0)))),"A",SUM('Saisie résultats'!BO21:BS21,'Saisie résultats'!BV21:BX21)))</f>
      </c>
      <c r="J22" s="38">
        <f>IF(ISBLANK('Liste élèves'!B23),"",IF(NOT(AND(ISERROR(MATCH("A",'Saisie résultats'!BT21:BU21,0)),ISERROR(MATCH("A",'Saisie résultats'!BY21:CH21,0)))),"A",SUM('Saisie résultats'!BT21:BU21,'Saisie résultats'!BY21:CH21)))</f>
      </c>
      <c r="K22" s="38">
        <f>IF(ISBLANK('Liste élèves'!B23),"",IF(NOT(AND(ISERROR(MATCH("A",'Saisie résultats'!CL21:CR21,0)))),"A",SUM('Saisie résultats'!CL21:CR21)))</f>
      </c>
      <c r="L22" s="38">
        <f>IF(ISBLANK('Liste élèves'!B23),"",IF(NOT(AND(ISERROR(MATCH("A",'Saisie résultats'!CI21:CK21,0)),ISERROR(MATCH("A",'Saisie résultats'!CS21:CV21,0)))),"A",SUM('Saisie résultats'!CI21:CK21,'Saisie résultats'!CS21:CV21)))</f>
      </c>
      <c r="M22" s="38">
        <f>IF(ISBLANK('Liste élèves'!B23),"",IF(NOT(AND(ISERROR(MATCH("A",'Saisie résultats'!BL21:BN21,0)),ISERROR(MATCH("A",'Saisie résultats'!CW21:CY21,0)))),"A",SUM('Saisie résultats'!BL21:BN21,'Saisie résultats'!CW21:CY21)))</f>
      </c>
      <c r="N22" s="22" t="b">
        <f>AND(NOT(ISBLANK('Liste élèves'!B23)),COUNTA('Saisie résultats'!D21:CY21)&lt;&gt;100)</f>
        <v>0</v>
      </c>
      <c r="O22" s="22">
        <f>COUNTBLANK('Saisie résultats'!D21:CY21)-O$9</f>
        <v>100</v>
      </c>
      <c r="P22" s="22" t="b">
        <f t="shared" si="2"/>
        <v>1</v>
      </c>
      <c r="Q22" s="22">
        <f>IF(ISBLANK('Liste élèves'!B23),"",IF(OR(ISTEXT(D22),ISTEXT(E22),ISTEXT(F22),ISTEXT(G22),ISTEXT(H22)),"",SUM(D22:H22)))</f>
      </c>
      <c r="R22" s="22">
        <f>IF(ISBLANK('Liste élèves'!B23),"",IF(OR(ISTEXT(I22),ISTEXT(J22),ISTEXT(K22),ISTEXT(L22),ISTEXT(M22)),"",SUM(I22:M22)))</f>
      </c>
      <c r="IS22" s="7"/>
    </row>
    <row r="23" spans="2:253" s="22" customFormat="1" ht="15" customHeight="1">
      <c r="B23" s="36">
        <v>14</v>
      </c>
      <c r="C23" s="37">
        <f>IF(ISBLANK('Liste élèves'!B24),"",('Liste élèves'!B24))</f>
      </c>
      <c r="D23" s="38">
        <f>IF(ISBLANK('Liste élèves'!B24),"",IF(NOT(AND(ISERROR(MATCH("A",'Saisie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</f>
      </c>
      <c r="E23" s="38">
        <f>IF(ISBLANK('Liste élèves'!B24),"",IF(NOT(AND(ISERROR(MATCH("A",'Saisie résultats'!M22:R22,0)),ISERROR(MATCH("A",'Saisie résultats'!AC22:AC22,0)),ISERROR(MATCH("A",'Saisie résultats'!BA22:BC22,0)))),"A",SUM('Saisie résultats'!M22:R22,'Saisie résultats'!AC22,'Saisie résultats'!BA22:BC22)))</f>
      </c>
      <c r="F23" s="38">
        <f>IF(ISBLANK('Liste élèves'!B24),"",IF(NOT(AND(ISERROR(MATCH("A",'Saisie résultats'!J22:L22,0)),ISERROR(MATCH("A",'Saisie résultats'!AY22:AZ22,0)),ISERROR(MATCH("A",'Saisie résultats'!BD22:BH22,0)))),"A",SUM('Saisie résultats'!J22:L22,'Saisie résultats'!AY22:AZ22,'Saisie résultats'!BD22:BH22)))</f>
      </c>
      <c r="G23" s="38">
        <f>IF(ISBLANK('Liste élèves'!B24),"",IF(NOT(AND(ISERROR(MATCH("A",'Saisie résultats'!S22:W22,0)),ISERROR(MATCH("A",'Saisie résultats'!AI22:AK22,0)),ISERROR(MATCH("A",'Saisie résultats'!AN22:AT22,0)))),"A",SUM('Saisie résultats'!S22:W22,'Saisie résultats'!AI22:AK22,'Saisie résultats'!AN22:AT22)))</f>
      </c>
      <c r="H23" s="38">
        <f>IF(ISBLANK('Liste élèves'!B24),"",IF(NOT(AND(ISERROR(MATCH("A",'Saisie résultats'!AE22:AH22,0)),ISERROR(MATCH("A",'Saisie résultats'!AI22:AM22,0)),ISERROR(MATCH("A",'Saisie résultats'!AV22:AX22,0)))),"A",SUM('Saisie résultats'!AE22:AH22,'Saisie résultats'!AL22:AM22,'Saisie résultats'!AU22:AX22)))</f>
      </c>
      <c r="I23" s="38">
        <f>IF(ISBLANK('Liste élèves'!B24),"",IF(NOT(AND(ISERROR(MATCH("A",'Saisie résultats'!BO22:BS22,0)),ISERROR(MATCH("A",'Saisie résultats'!BV22:BX22,0)))),"A",SUM('Saisie résultats'!BO22:BS22,'Saisie résultats'!BV22:BX22)))</f>
      </c>
      <c r="J23" s="38">
        <f>IF(ISBLANK('Liste élèves'!B24),"",IF(NOT(AND(ISERROR(MATCH("A",'Saisie résultats'!BT22:BU22,0)),ISERROR(MATCH("A",'Saisie résultats'!BY22:CH22,0)))),"A",SUM('Saisie résultats'!BT22:BU22,'Saisie résultats'!BY22:CH22)))</f>
      </c>
      <c r="K23" s="38">
        <f>IF(ISBLANK('Liste élèves'!B24),"",IF(NOT(AND(ISERROR(MATCH("A",'Saisie résultats'!CL22:CR22,0)))),"A",SUM('Saisie résultats'!CL22:CR22)))</f>
      </c>
      <c r="L23" s="38">
        <f>IF(ISBLANK('Liste élèves'!B24),"",IF(NOT(AND(ISERROR(MATCH("A",'Saisie résultats'!CI22:CK22,0)),ISERROR(MATCH("A",'Saisie résultats'!CS22:CV22,0)))),"A",SUM('Saisie résultats'!CI22:CK22,'Saisie résultats'!CS22:CV22)))</f>
      </c>
      <c r="M23" s="38">
        <f>IF(ISBLANK('Liste élèves'!B24),"",IF(NOT(AND(ISERROR(MATCH("A",'Saisie résultats'!BL22:BN22,0)),ISERROR(MATCH("A",'Saisie résultats'!CW22:CY22,0)))),"A",SUM('Saisie résultats'!BL22:BN22,'Saisie résultats'!CW22:CY22)))</f>
      </c>
      <c r="N23" s="22" t="b">
        <f>AND(NOT(ISBLANK('Liste élèves'!B24)),COUNTA('Saisie résultats'!D22:CY22)&lt;&gt;100)</f>
        <v>0</v>
      </c>
      <c r="O23" s="22">
        <f>COUNTBLANK('Saisie résultats'!D22:CY22)-O$9</f>
        <v>100</v>
      </c>
      <c r="P23" s="22" t="b">
        <f t="shared" si="2"/>
        <v>1</v>
      </c>
      <c r="Q23" s="22">
        <f>IF(ISBLANK('Liste élèves'!B24),"",IF(OR(ISTEXT(D23),ISTEXT(E23),ISTEXT(F23),ISTEXT(G23),ISTEXT(H23)),"",SUM(D23:H23)))</f>
      </c>
      <c r="R23" s="22">
        <f>IF(ISBLANK('Liste élèves'!B24),"",IF(OR(ISTEXT(I23),ISTEXT(J23),ISTEXT(K23),ISTEXT(L23),ISTEXT(M23)),"",SUM(I23:M23)))</f>
      </c>
      <c r="S23" s="22">
        <f>SUM('Saisie résultats'!D18:I18,'Saisie résultats'!X18:AB18,'Saisie résultats'!AD18,'Saisie résultats'!BI18:BK18)</f>
        <v>0</v>
      </c>
      <c r="IS23" s="7"/>
    </row>
    <row r="24" spans="2:253" s="22" customFormat="1" ht="15" customHeight="1">
      <c r="B24" s="36">
        <v>15</v>
      </c>
      <c r="C24" s="37">
        <f>IF(ISBLANK('Liste élèves'!B25),"",('Liste élèves'!B25))</f>
      </c>
      <c r="D24" s="38">
        <f>IF(ISBLANK('Liste élèves'!B25),"",IF(NOT(AND(ISERROR(MATCH("A",'Saisie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</f>
      </c>
      <c r="E24" s="38">
        <f>IF(ISBLANK('Liste élèves'!B25),"",IF(NOT(AND(ISERROR(MATCH("A",'Saisie résultats'!M23:R23,0)),ISERROR(MATCH("A",'Saisie résultats'!AC23:AC23,0)),ISERROR(MATCH("A",'Saisie résultats'!BA23:BC23,0)))),"A",SUM('Saisie résultats'!M23:R23,'Saisie résultats'!AC23,'Saisie résultats'!BA23:BC23)))</f>
      </c>
      <c r="F24" s="38">
        <f>IF(ISBLANK('Liste élèves'!B25),"",IF(NOT(AND(ISERROR(MATCH("A",'Saisie résultats'!J23:L23,0)),ISERROR(MATCH("A",'Saisie résultats'!AY23:AZ23,0)),ISERROR(MATCH("A",'Saisie résultats'!BD23:BH23,0)))),"A",SUM('Saisie résultats'!J23:L23,'Saisie résultats'!AY23:AZ23,'Saisie résultats'!BD23:BH23)))</f>
      </c>
      <c r="G24" s="38">
        <f>IF(ISBLANK('Liste élèves'!B25),"",IF(NOT(AND(ISERROR(MATCH("A",'Saisie résultats'!S23:W23,0)),ISERROR(MATCH("A",'Saisie résultats'!AI23:AK23,0)),ISERROR(MATCH("A",'Saisie résultats'!AN23:AT23,0)))),"A",SUM('Saisie résultats'!S23:W23,'Saisie résultats'!AI23:AK23,'Saisie résultats'!AN23:AT23)))</f>
      </c>
      <c r="H24" s="38">
        <f>IF(ISBLANK('Liste élèves'!B25),"",IF(NOT(AND(ISERROR(MATCH("A",'Saisie résultats'!AE23:AH23,0)),ISERROR(MATCH("A",'Saisie résultats'!AI23:AM23,0)),ISERROR(MATCH("A",'Saisie résultats'!AV23:AX23,0)))),"A",SUM('Saisie résultats'!AE23:AH23,'Saisie résultats'!AL23:AM23,'Saisie résultats'!AU23:AX23)))</f>
      </c>
      <c r="I24" s="38">
        <f>IF(ISBLANK('Liste élèves'!B25),"",IF(NOT(AND(ISERROR(MATCH("A",'Saisie résultats'!BO23:BS23,0)),ISERROR(MATCH("A",'Saisie résultats'!BV23:BX23,0)))),"A",SUM('Saisie résultats'!BO23:BS23,'Saisie résultats'!BV23:BX23)))</f>
      </c>
      <c r="J24" s="38">
        <f>IF(ISBLANK('Liste élèves'!B25),"",IF(NOT(AND(ISERROR(MATCH("A",'Saisie résultats'!BT23:BU23,0)),ISERROR(MATCH("A",'Saisie résultats'!BY23:CH23,0)))),"A",SUM('Saisie résultats'!BT23:BU23,'Saisie résultats'!BY23:CH23)))</f>
      </c>
      <c r="K24" s="38">
        <f>IF(ISBLANK('Liste élèves'!B25),"",IF(NOT(AND(ISERROR(MATCH("A",'Saisie résultats'!CL23:CR23,0)))),"A",SUM('Saisie résultats'!CL23:CR23)))</f>
      </c>
      <c r="L24" s="38">
        <f>IF(ISBLANK('Liste élèves'!B25),"",IF(NOT(AND(ISERROR(MATCH("A",'Saisie résultats'!CI23:CK23,0)),ISERROR(MATCH("A",'Saisie résultats'!CS23:CV23,0)))),"A",SUM('Saisie résultats'!CI23:CK23,'Saisie résultats'!CS23:CV23)))</f>
      </c>
      <c r="M24" s="38">
        <f>IF(ISBLANK('Liste élèves'!B25),"",IF(NOT(AND(ISERROR(MATCH("A",'Saisie résultats'!BL23:BN23,0)),ISERROR(MATCH("A",'Saisie résultats'!CW23:CY23,0)))),"A",SUM('Saisie résultats'!BL23:BN23,'Saisie résultats'!CW23:CY23)))</f>
      </c>
      <c r="N24" s="22" t="b">
        <f>AND(NOT(ISBLANK('Liste élèves'!B25)),COUNTA('Saisie résultats'!D23:CY23)&lt;&gt;100)</f>
        <v>0</v>
      </c>
      <c r="O24" s="22">
        <f>COUNTBLANK('Saisie résultats'!D23:CY23)-O$9</f>
        <v>100</v>
      </c>
      <c r="P24" s="22" t="b">
        <f t="shared" si="2"/>
        <v>1</v>
      </c>
      <c r="Q24" s="22">
        <f>IF(ISBLANK('Liste élèves'!B25),"",IF(OR(ISTEXT(D24),ISTEXT(E24),ISTEXT(F24),ISTEXT(G24),ISTEXT(H24)),"",SUM(D24:H24)))</f>
      </c>
      <c r="R24" s="22">
        <f>IF(ISBLANK('Liste élèves'!B25),"",IF(OR(ISTEXT(I24),ISTEXT(J24),ISTEXT(K24),ISTEXT(L24),ISTEXT(M24)),"",SUM(I24:M24)))</f>
      </c>
      <c r="S24" s="22">
        <f>COUNTA('Saisie résultats'!D9:I9,'Saisie résultats'!X9:AB9,'Saisie résultats'!AD9,'Saisie résultats'!BI9:BK9)</f>
        <v>0</v>
      </c>
      <c r="IS24" s="7"/>
    </row>
    <row r="25" spans="2:253" s="22" customFormat="1" ht="15" customHeight="1">
      <c r="B25" s="36">
        <v>16</v>
      </c>
      <c r="C25" s="37">
        <f>IF(ISBLANK('Liste élèves'!B26),"",('Liste élèves'!B26))</f>
      </c>
      <c r="D25" s="38">
        <f>IF(ISBLANK('Liste élèves'!B26),"",IF(NOT(AND(ISERROR(MATCH("A",'Saisie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</f>
      </c>
      <c r="E25" s="38">
        <f>IF(ISBLANK('Liste élèves'!B26),"",IF(NOT(AND(ISERROR(MATCH("A",'Saisie résultats'!M24:R24,0)),ISERROR(MATCH("A",'Saisie résultats'!AC24:AC24,0)),ISERROR(MATCH("A",'Saisie résultats'!BA24:BC24,0)))),"A",SUM('Saisie résultats'!M24:R24,'Saisie résultats'!AC24,'Saisie résultats'!BA24:BC24)))</f>
      </c>
      <c r="F25" s="38">
        <f>IF(ISBLANK('Liste élèves'!B26),"",IF(NOT(AND(ISERROR(MATCH("A",'Saisie résultats'!J24:L24,0)),ISERROR(MATCH("A",'Saisie résultats'!AY24:AZ24,0)),ISERROR(MATCH("A",'Saisie résultats'!BD24:BH24,0)))),"A",SUM('Saisie résultats'!J24:L24,'Saisie résultats'!AY24:AZ24,'Saisie résultats'!BD24:BH24)))</f>
      </c>
      <c r="G25" s="38">
        <f>IF(ISBLANK('Liste élèves'!B26),"",IF(NOT(AND(ISERROR(MATCH("A",'Saisie résultats'!S24:W24,0)),ISERROR(MATCH("A",'Saisie résultats'!AI24:AK24,0)),ISERROR(MATCH("A",'Saisie résultats'!AN24:AT24,0)))),"A",SUM('Saisie résultats'!S24:W24,'Saisie résultats'!AI24:AK24,'Saisie résultats'!AN24:AT24)))</f>
      </c>
      <c r="H25" s="38">
        <f>IF(ISBLANK('Liste élèves'!B26),"",IF(NOT(AND(ISERROR(MATCH("A",'Saisie résultats'!AE24:AH24,0)),ISERROR(MATCH("A",'Saisie résultats'!AI24:AM24,0)),ISERROR(MATCH("A",'Saisie résultats'!AV24:AX24,0)))),"A",SUM('Saisie résultats'!AE24:AH24,'Saisie résultats'!AL24:AM24,'Saisie résultats'!AU24:AX24)))</f>
      </c>
      <c r="I25" s="38">
        <f>IF(ISBLANK('Liste élèves'!B26),"",IF(NOT(AND(ISERROR(MATCH("A",'Saisie résultats'!BO24:BS24,0)),ISERROR(MATCH("A",'Saisie résultats'!BV24:BX24,0)))),"A",SUM('Saisie résultats'!BO24:BS24,'Saisie résultats'!BV24:BX24)))</f>
      </c>
      <c r="J25" s="38">
        <f>IF(ISBLANK('Liste élèves'!B26),"",IF(NOT(AND(ISERROR(MATCH("A",'Saisie résultats'!BT24:BU24,0)),ISERROR(MATCH("A",'Saisie résultats'!BY24:CH24,0)))),"A",SUM('Saisie résultats'!BT24:BU24,'Saisie résultats'!BY24:CH24)))</f>
      </c>
      <c r="K25" s="38">
        <f>IF(ISBLANK('Liste élèves'!B26),"",IF(NOT(AND(ISERROR(MATCH("A",'Saisie résultats'!CL24:CR24,0)))),"A",SUM('Saisie résultats'!CL24:CR24)))</f>
      </c>
      <c r="L25" s="38">
        <f>IF(ISBLANK('Liste élèves'!B26),"",IF(NOT(AND(ISERROR(MATCH("A",'Saisie résultats'!CI24:CK24,0)),ISERROR(MATCH("A",'Saisie résultats'!CS24:CV24,0)))),"A",SUM('Saisie résultats'!CI24:CK24,'Saisie résultats'!CS24:CV24)))</f>
      </c>
      <c r="M25" s="38">
        <f>IF(ISBLANK('Liste élèves'!B26),"",IF(NOT(AND(ISERROR(MATCH("A",'Saisie résultats'!BL24:BN24,0)),ISERROR(MATCH("A",'Saisie résultats'!CW24:CY24,0)))),"A",SUM('Saisie résultats'!BL24:BN24,'Saisie résultats'!CW24:CY24)))</f>
      </c>
      <c r="N25" s="22" t="b">
        <f>AND(NOT(ISBLANK('Liste élèves'!B26)),COUNTA('Saisie résultats'!D24:CY24)&lt;&gt;100)</f>
        <v>0</v>
      </c>
      <c r="O25" s="22">
        <f>COUNTBLANK('Saisie résultats'!D24:CY24)-O$9</f>
        <v>100</v>
      </c>
      <c r="P25" s="22" t="b">
        <f t="shared" si="2"/>
        <v>1</v>
      </c>
      <c r="Q25" s="22">
        <f>IF(ISBLANK('Liste élèves'!B26),"",IF(OR(ISTEXT(D25),ISTEXT(E25),ISTEXT(F25),ISTEXT(G25),ISTEXT(H25)),"",SUM(D25:H25)))</f>
      </c>
      <c r="R25" s="22">
        <f>IF(ISBLANK('Liste élèves'!B26),"",IF(OR(ISTEXT(I25),ISTEXT(J25),ISTEXT(K25),ISTEXT(L25),ISTEXT(M25)),"",SUM(I25:M25)))</f>
      </c>
      <c r="IS25" s="7"/>
    </row>
    <row r="26" spans="2:253" s="22" customFormat="1" ht="15" customHeight="1">
      <c r="B26" s="36">
        <v>17</v>
      </c>
      <c r="C26" s="37">
        <f>IF(ISBLANK('Liste élèves'!B27),"",('Liste élèves'!B27))</f>
      </c>
      <c r="D26" s="38">
        <f>IF(ISBLANK('Liste élèves'!B27),"",IF(NOT(AND(ISERROR(MATCH("A",'Saisie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</f>
      </c>
      <c r="E26" s="38">
        <f>IF(ISBLANK('Liste élèves'!B27),"",IF(NOT(AND(ISERROR(MATCH("A",'Saisie résultats'!M25:R25,0)),ISERROR(MATCH("A",'Saisie résultats'!AC25:AC25,0)),ISERROR(MATCH("A",'Saisie résultats'!BA25:BC25,0)))),"A",SUM('Saisie résultats'!M25:R25,'Saisie résultats'!AC25,'Saisie résultats'!BA25:BC25)))</f>
      </c>
      <c r="F26" s="38">
        <f>IF(ISBLANK('Liste élèves'!B27),"",IF(NOT(AND(ISERROR(MATCH("A",'Saisie résultats'!J25:L25,0)),ISERROR(MATCH("A",'Saisie résultats'!AY25:AZ25,0)),ISERROR(MATCH("A",'Saisie résultats'!BD25:BH25,0)))),"A",SUM('Saisie résultats'!J25:L25,'Saisie résultats'!AY25:AZ25,'Saisie résultats'!BD25:BH25)))</f>
      </c>
      <c r="G26" s="38">
        <f>IF(ISBLANK('Liste élèves'!B27),"",IF(NOT(AND(ISERROR(MATCH("A",'Saisie résultats'!S25:W25,0)),ISERROR(MATCH("A",'Saisie résultats'!AI25:AK25,0)),ISERROR(MATCH("A",'Saisie résultats'!AN25:AT25,0)))),"A",SUM('Saisie résultats'!S25:W25,'Saisie résultats'!AI25:AK25,'Saisie résultats'!AN25:AT25)))</f>
      </c>
      <c r="H26" s="38">
        <f>IF(ISBLANK('Liste élèves'!B27),"",IF(NOT(AND(ISERROR(MATCH("A",'Saisie résultats'!AE25:AH25,0)),ISERROR(MATCH("A",'Saisie résultats'!AI25:AM25,0)),ISERROR(MATCH("A",'Saisie résultats'!AV25:AX25,0)))),"A",SUM('Saisie résultats'!AE25:AH25,'Saisie résultats'!AL25:AM25,'Saisie résultats'!AU25:AX25)))</f>
      </c>
      <c r="I26" s="38">
        <f>IF(ISBLANK('Liste élèves'!B27),"",IF(NOT(AND(ISERROR(MATCH("A",'Saisie résultats'!BO25:BS25,0)),ISERROR(MATCH("A",'Saisie résultats'!BV25:BX25,0)))),"A",SUM('Saisie résultats'!BO25:BS25,'Saisie résultats'!BV25:BX25)))</f>
      </c>
      <c r="J26" s="38">
        <f>IF(ISBLANK('Liste élèves'!B27),"",IF(NOT(AND(ISERROR(MATCH("A",'Saisie résultats'!BT25:BU25,0)),ISERROR(MATCH("A",'Saisie résultats'!BY25:CH25,0)))),"A",SUM('Saisie résultats'!BT25:BU25,'Saisie résultats'!BY25:CH25)))</f>
      </c>
      <c r="K26" s="38">
        <f>IF(ISBLANK('Liste élèves'!B27),"",IF(NOT(AND(ISERROR(MATCH("A",'Saisie résultats'!CL25:CR25,0)))),"A",SUM('Saisie résultats'!CL25:CR25)))</f>
      </c>
      <c r="L26" s="38">
        <f>IF(ISBLANK('Liste élèves'!B27),"",IF(NOT(AND(ISERROR(MATCH("A",'Saisie résultats'!CI25:CK25,0)),ISERROR(MATCH("A",'Saisie résultats'!CS25:CV25,0)))),"A",SUM('Saisie résultats'!CI25:CK25,'Saisie résultats'!CS25:CV25)))</f>
      </c>
      <c r="M26" s="38">
        <f>IF(ISBLANK('Liste élèves'!B27),"",IF(NOT(AND(ISERROR(MATCH("A",'Saisie résultats'!BL25:BN25,0)),ISERROR(MATCH("A",'Saisie résultats'!CW25:CY25,0)))),"A",SUM('Saisie résultats'!BL25:BN25,'Saisie résultats'!CW25:CY25)))</f>
      </c>
      <c r="N26" s="22" t="b">
        <f>AND(NOT(ISBLANK('Liste élèves'!B27)),COUNTA('Saisie résultats'!D25:CY25)&lt;&gt;100)</f>
        <v>0</v>
      </c>
      <c r="O26" s="22">
        <f>COUNTBLANK('Saisie résultats'!D25:CY25)-O$9</f>
        <v>100</v>
      </c>
      <c r="P26" s="22" t="b">
        <f t="shared" si="2"/>
        <v>1</v>
      </c>
      <c r="Q26" s="22">
        <f>IF(ISBLANK('Liste élèves'!B27),"",IF(OR(ISTEXT(D26),ISTEXT(E26),ISTEXT(F26),ISTEXT(G26),ISTEXT(H26)),"",SUM(D26:H26)))</f>
      </c>
      <c r="R26" s="22">
        <f>IF(ISBLANK('Liste élèves'!B27),"",IF(OR(ISTEXT(I26),ISTEXT(J26),ISTEXT(K26),ISTEXT(L26),ISTEXT(M26)),"",SUM(I26:M26)))</f>
      </c>
      <c r="S26" s="22" t="b">
        <f>NOT(P10:P159)</f>
        <v>0</v>
      </c>
      <c r="IS26" s="7"/>
    </row>
    <row r="27" spans="2:253" s="22" customFormat="1" ht="15" customHeight="1">
      <c r="B27" s="36">
        <v>18</v>
      </c>
      <c r="C27" s="37">
        <f>IF(ISBLANK('Liste élèves'!B28),"",('Liste élèves'!B28))</f>
      </c>
      <c r="D27" s="38">
        <f>IF(ISBLANK('Liste élèves'!B28),"",IF(NOT(AND(ISERROR(MATCH("A",'Saisie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</f>
      </c>
      <c r="E27" s="38">
        <f>IF(ISBLANK('Liste élèves'!B28),"",IF(NOT(AND(ISERROR(MATCH("A",'Saisie résultats'!M26:R26,0)),ISERROR(MATCH("A",'Saisie résultats'!AC26:AC26,0)),ISERROR(MATCH("A",'Saisie résultats'!BA26:BC26,0)))),"A",SUM('Saisie résultats'!M26:R26,'Saisie résultats'!AC26,'Saisie résultats'!BA26:BC26)))</f>
      </c>
      <c r="F27" s="38">
        <f>IF(ISBLANK('Liste élèves'!B28),"",IF(NOT(AND(ISERROR(MATCH("A",'Saisie résultats'!J26:L26,0)),ISERROR(MATCH("A",'Saisie résultats'!AY26:AZ26,0)),ISERROR(MATCH("A",'Saisie résultats'!BD26:BH26,0)))),"A",SUM('Saisie résultats'!J26:L26,'Saisie résultats'!AY26:AZ26,'Saisie résultats'!BD26:BH26)))</f>
      </c>
      <c r="G27" s="38">
        <f>IF(ISBLANK('Liste élèves'!B28),"",IF(NOT(AND(ISERROR(MATCH("A",'Saisie résultats'!S26:W26,0)),ISERROR(MATCH("A",'Saisie résultats'!AI26:AK26,0)),ISERROR(MATCH("A",'Saisie résultats'!AN26:AT26,0)))),"A",SUM('Saisie résultats'!S26:W26,'Saisie résultats'!AI26:AK26,'Saisie résultats'!AN26:AT26)))</f>
      </c>
      <c r="H27" s="38">
        <f>IF(ISBLANK('Liste élèves'!B28),"",IF(NOT(AND(ISERROR(MATCH("A",'Saisie résultats'!AE26:AH26,0)),ISERROR(MATCH("A",'Saisie résultats'!AI26:AM26,0)),ISERROR(MATCH("A",'Saisie résultats'!AV26:AX26,0)))),"A",SUM('Saisie résultats'!AE26:AH26,'Saisie résultats'!AL26:AM26,'Saisie résultats'!AU26:AX26)))</f>
      </c>
      <c r="I27" s="38">
        <f>IF(ISBLANK('Liste élèves'!B28),"",IF(NOT(AND(ISERROR(MATCH("A",'Saisie résultats'!BO26:BS26,0)),ISERROR(MATCH("A",'Saisie résultats'!BV26:BX26,0)))),"A",SUM('Saisie résultats'!BO26:BS26,'Saisie résultats'!BV26:BX26)))</f>
      </c>
      <c r="J27" s="38">
        <f>IF(ISBLANK('Liste élèves'!B28),"",IF(NOT(AND(ISERROR(MATCH("A",'Saisie résultats'!BT26:BU26,0)),ISERROR(MATCH("A",'Saisie résultats'!BY26:CH26,0)))),"A",SUM('Saisie résultats'!BT26:BU26,'Saisie résultats'!BY26:CH26)))</f>
      </c>
      <c r="K27" s="38">
        <f>IF(ISBLANK('Liste élèves'!B28),"",IF(NOT(AND(ISERROR(MATCH("A",'Saisie résultats'!CL26:CR26,0)))),"A",SUM('Saisie résultats'!CL26:CR26)))</f>
      </c>
      <c r="L27" s="38">
        <f>IF(ISBLANK('Liste élèves'!B28),"",IF(NOT(AND(ISERROR(MATCH("A",'Saisie résultats'!CI26:CK26,0)),ISERROR(MATCH("A",'Saisie résultats'!CS26:CV26,0)))),"A",SUM('Saisie résultats'!CI26:CK26,'Saisie résultats'!CS26:CV26)))</f>
      </c>
      <c r="M27" s="38">
        <f>IF(ISBLANK('Liste élèves'!B28),"",IF(NOT(AND(ISERROR(MATCH("A",'Saisie résultats'!BL26:BN26,0)),ISERROR(MATCH("A",'Saisie résultats'!CW26:CY26,0)))),"A",SUM('Saisie résultats'!BL26:BN26,'Saisie résultats'!CW26:CY26)))</f>
      </c>
      <c r="N27" s="22" t="b">
        <f>AND(NOT(ISBLANK('Liste élèves'!B28)),COUNTA('Saisie résultats'!D26:CY26)&lt;&gt;100)</f>
        <v>0</v>
      </c>
      <c r="O27" s="22">
        <f>COUNTBLANK('Saisie résultats'!D26:CY26)-O$9</f>
        <v>100</v>
      </c>
      <c r="P27" s="22" t="b">
        <f t="shared" si="2"/>
        <v>1</v>
      </c>
      <c r="Q27" s="22">
        <f>IF(ISBLANK('Liste élèves'!B28),"",IF(OR(ISTEXT(D27),ISTEXT(E27),ISTEXT(F27),ISTEXT(G27),ISTEXT(H27)),"",SUM(D27:H27)))</f>
      </c>
      <c r="R27" s="22">
        <f>IF(ISBLANK('Liste élèves'!B28),"",IF(OR(ISTEXT(I27),ISTEXT(J27),ISTEXT(K27),ISTEXT(L27),ISTEXT(M27)),"",SUM(I27:M27)))</f>
      </c>
      <c r="IS27" s="7"/>
    </row>
    <row r="28" spans="2:253" s="22" customFormat="1" ht="15" customHeight="1">
      <c r="B28" s="36">
        <v>19</v>
      </c>
      <c r="C28" s="37">
        <f>IF(ISBLANK('Liste élèves'!B29),"",('Liste élèves'!B29))</f>
      </c>
      <c r="D28" s="38">
        <f>IF(ISBLANK('Liste élèves'!B29),"",IF(NOT(AND(ISERROR(MATCH("A",'Saisie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</f>
      </c>
      <c r="E28" s="38">
        <f>IF(ISBLANK('Liste élèves'!B29),"",IF(NOT(AND(ISERROR(MATCH("A",'Saisie résultats'!M27:R27,0)),ISERROR(MATCH("A",'Saisie résultats'!AC27:AC27,0)),ISERROR(MATCH("A",'Saisie résultats'!BA27:BC27,0)))),"A",SUM('Saisie résultats'!M27:R27,'Saisie résultats'!AC27,'Saisie résultats'!BA27:BC27)))</f>
      </c>
      <c r="F28" s="38">
        <f>IF(ISBLANK('Liste élèves'!B29),"",IF(NOT(AND(ISERROR(MATCH("A",'Saisie résultats'!J27:L27,0)),ISERROR(MATCH("A",'Saisie résultats'!AY27:AZ27,0)),ISERROR(MATCH("A",'Saisie résultats'!BD27:BH27,0)))),"A",SUM('Saisie résultats'!J27:L27,'Saisie résultats'!AY27:AZ27,'Saisie résultats'!BD27:BH27)))</f>
      </c>
      <c r="G28" s="38">
        <f>IF(ISBLANK('Liste élèves'!B29),"",IF(NOT(AND(ISERROR(MATCH("A",'Saisie résultats'!S27:W27,0)),ISERROR(MATCH("A",'Saisie résultats'!AI27:AK27,0)),ISERROR(MATCH("A",'Saisie résultats'!AN27:AT27,0)))),"A",SUM('Saisie résultats'!S27:W27,'Saisie résultats'!AI27:AK27,'Saisie résultats'!AN27:AT27)))</f>
      </c>
      <c r="H28" s="38">
        <f>IF(ISBLANK('Liste élèves'!B29),"",IF(NOT(AND(ISERROR(MATCH("A",'Saisie résultats'!AE27:AH27,0)),ISERROR(MATCH("A",'Saisie résultats'!AI27:AM27,0)),ISERROR(MATCH("A",'Saisie résultats'!AV27:AX27,0)))),"A",SUM('Saisie résultats'!AE27:AH27,'Saisie résultats'!AL27:AM27,'Saisie résultats'!AU27:AX27)))</f>
      </c>
      <c r="I28" s="38">
        <f>IF(ISBLANK('Liste élèves'!B29),"",IF(NOT(AND(ISERROR(MATCH("A",'Saisie résultats'!BO27:BS27,0)),ISERROR(MATCH("A",'Saisie résultats'!BV27:BX27,0)))),"A",SUM('Saisie résultats'!BO27:BS27,'Saisie résultats'!BV27:BX27)))</f>
      </c>
      <c r="J28" s="38">
        <f>IF(ISBLANK('Liste élèves'!B29),"",IF(NOT(AND(ISERROR(MATCH("A",'Saisie résultats'!BT27:BU27,0)),ISERROR(MATCH("A",'Saisie résultats'!BY27:CH27,0)))),"A",SUM('Saisie résultats'!BT27:BU27,'Saisie résultats'!BY27:CH27)))</f>
      </c>
      <c r="K28" s="38">
        <f>IF(ISBLANK('Liste élèves'!B29),"",IF(NOT(AND(ISERROR(MATCH("A",'Saisie résultats'!CL27:CR27,0)))),"A",SUM('Saisie résultats'!CL27:CR27)))</f>
      </c>
      <c r="L28" s="38">
        <f>IF(ISBLANK('Liste élèves'!B29),"",IF(NOT(AND(ISERROR(MATCH("A",'Saisie résultats'!CI27:CK27,0)),ISERROR(MATCH("A",'Saisie résultats'!CS27:CV27,0)))),"A",SUM('Saisie résultats'!CI27:CK27,'Saisie résultats'!CS27:CV27)))</f>
      </c>
      <c r="M28" s="38">
        <f>IF(ISBLANK('Liste élèves'!B29),"",IF(NOT(AND(ISERROR(MATCH("A",'Saisie résultats'!BL27:BN27,0)),ISERROR(MATCH("A",'Saisie résultats'!CW27:CY27,0)))),"A",SUM('Saisie résultats'!BL27:BN27,'Saisie résultats'!CW27:CY27)))</f>
      </c>
      <c r="N28" s="22" t="b">
        <f>AND(NOT(ISBLANK('Liste élèves'!B29)),COUNTA('Saisie résultats'!D27:CY27)&lt;&gt;100)</f>
        <v>0</v>
      </c>
      <c r="O28" s="22">
        <f>COUNTBLANK('Saisie résultats'!D27:CY27)-O$9</f>
        <v>100</v>
      </c>
      <c r="P28" s="22" t="b">
        <f t="shared" si="2"/>
        <v>1</v>
      </c>
      <c r="Q28" s="22">
        <f>IF(ISBLANK('Liste élèves'!B29),"",IF(OR(ISTEXT(D28),ISTEXT(E28),ISTEXT(F28),ISTEXT(G28),ISTEXT(H28)),"",SUM(D28:H28)))</f>
      </c>
      <c r="R28" s="22">
        <f>IF(ISBLANK('Liste élèves'!B29),"",IF(OR(ISTEXT(I28),ISTEXT(J28),ISTEXT(K28),ISTEXT(L28),ISTEXT(M28)),"",SUM(I28:M28)))</f>
      </c>
      <c r="IS28" s="7"/>
    </row>
    <row r="29" spans="2:253" s="22" customFormat="1" ht="15" customHeight="1">
      <c r="B29" s="36">
        <v>20</v>
      </c>
      <c r="C29" s="37">
        <f>IF(ISBLANK('Liste élèves'!B30),"",('Liste élèves'!B30))</f>
      </c>
      <c r="D29" s="38">
        <f>IF(ISBLANK('Liste élèves'!B30),"",IF(NOT(AND(ISERROR(MATCH("A",'Saisie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</f>
      </c>
      <c r="E29" s="38">
        <f>IF(ISBLANK('Liste élèves'!B30),"",IF(NOT(AND(ISERROR(MATCH("A",'Saisie résultats'!M28:R28,0)),ISERROR(MATCH("A",'Saisie résultats'!AC28:AC28,0)),ISERROR(MATCH("A",'Saisie résultats'!BA28:BC28,0)))),"A",SUM('Saisie résultats'!M28:R28,'Saisie résultats'!AC28,'Saisie résultats'!BA28:BC28)))</f>
      </c>
      <c r="F29" s="38">
        <f>IF(ISBLANK('Liste élèves'!B30),"",IF(NOT(AND(ISERROR(MATCH("A",'Saisie résultats'!J28:L28,0)),ISERROR(MATCH("A",'Saisie résultats'!AY28:AZ28,0)),ISERROR(MATCH("A",'Saisie résultats'!BD28:BH28,0)))),"A",SUM('Saisie résultats'!J28:L28,'Saisie résultats'!AY28:AZ28,'Saisie résultats'!BD28:BH28)))</f>
      </c>
      <c r="G29" s="38">
        <f>IF(ISBLANK('Liste élèves'!B30),"",IF(NOT(AND(ISERROR(MATCH("A",'Saisie résultats'!S28:W28,0)),ISERROR(MATCH("A",'Saisie résultats'!AI28:AK28,0)),ISERROR(MATCH("A",'Saisie résultats'!AN28:AT28,0)))),"A",SUM('Saisie résultats'!S28:W28,'Saisie résultats'!AI28:AK28,'Saisie résultats'!AN28:AT28)))</f>
      </c>
      <c r="H29" s="38">
        <f>IF(ISBLANK('Liste élèves'!B30),"",IF(NOT(AND(ISERROR(MATCH("A",'Saisie résultats'!AE28:AH28,0)),ISERROR(MATCH("A",'Saisie résultats'!AI28:AM28,0)),ISERROR(MATCH("A",'Saisie résultats'!AV28:AX28,0)))),"A",SUM('Saisie résultats'!AE28:AH28,'Saisie résultats'!AL28:AM28,'Saisie résultats'!AU28:AX28)))</f>
      </c>
      <c r="I29" s="38">
        <f>IF(ISBLANK('Liste élèves'!B30),"",IF(NOT(AND(ISERROR(MATCH("A",'Saisie résultats'!BO28:BS28,0)),ISERROR(MATCH("A",'Saisie résultats'!BV28:BX28,0)))),"A",SUM('Saisie résultats'!BO28:BS28,'Saisie résultats'!BV28:BX28)))</f>
      </c>
      <c r="J29" s="38">
        <f>IF(ISBLANK('Liste élèves'!B30),"",IF(NOT(AND(ISERROR(MATCH("A",'Saisie résultats'!BT28:BU28,0)),ISERROR(MATCH("A",'Saisie résultats'!BY28:CH28,0)))),"A",SUM('Saisie résultats'!BT28:BU28,'Saisie résultats'!BY28:CH28)))</f>
      </c>
      <c r="K29" s="38">
        <f>IF(ISBLANK('Liste élèves'!B30),"",IF(NOT(AND(ISERROR(MATCH("A",'Saisie résultats'!CL28:CR28,0)))),"A",SUM('Saisie résultats'!CL28:CR28)))</f>
      </c>
      <c r="L29" s="38">
        <f>IF(ISBLANK('Liste élèves'!B30),"",IF(NOT(AND(ISERROR(MATCH("A",'Saisie résultats'!CI28:CK28,0)),ISERROR(MATCH("A",'Saisie résultats'!CS28:CV28,0)))),"A",SUM('Saisie résultats'!CI28:CK28,'Saisie résultats'!CS28:CV28)))</f>
      </c>
      <c r="M29" s="38">
        <f>IF(ISBLANK('Liste élèves'!B30),"",IF(NOT(AND(ISERROR(MATCH("A",'Saisie résultats'!BL28:BN28,0)),ISERROR(MATCH("A",'Saisie résultats'!CW28:CY28,0)))),"A",SUM('Saisie résultats'!BL28:BN28,'Saisie résultats'!CW28:CY28)))</f>
      </c>
      <c r="N29" s="22" t="b">
        <f>AND(NOT(ISBLANK('Liste élèves'!B30)),COUNTA('Saisie résultats'!D28:CY28)&lt;&gt;100)</f>
        <v>0</v>
      </c>
      <c r="O29" s="22">
        <f>COUNTBLANK('Saisie résultats'!D28:CY28)-O$9</f>
        <v>100</v>
      </c>
      <c r="P29" s="22" t="b">
        <f t="shared" si="2"/>
        <v>1</v>
      </c>
      <c r="Q29" s="22">
        <f>IF(ISBLANK('Liste élèves'!B30),"",IF(OR(ISTEXT(D29),ISTEXT(E29),ISTEXT(F29),ISTEXT(G29),ISTEXT(H29)),"",SUM(D29:H29)))</f>
      </c>
      <c r="R29" s="22">
        <f>IF(ISBLANK('Liste élèves'!B30),"",IF(OR(ISTEXT(I29),ISTEXT(J29),ISTEXT(K29),ISTEXT(L29),ISTEXT(M29)),"",SUM(I29:M29)))</f>
      </c>
      <c r="IS29" s="7"/>
    </row>
    <row r="30" spans="2:253" s="22" customFormat="1" ht="15" customHeight="1">
      <c r="B30" s="36">
        <v>21</v>
      </c>
      <c r="C30" s="37">
        <f>IF(ISBLANK('Liste élèves'!B31),"",('Liste élèves'!B31))</f>
      </c>
      <c r="D30" s="38">
        <f>IF(ISBLANK('Liste élèves'!B31),"",IF(NOT(AND(ISERROR(MATCH("A",'Saisie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</f>
      </c>
      <c r="E30" s="38">
        <f>IF(ISBLANK('Liste élèves'!B31),"",IF(NOT(AND(ISERROR(MATCH("A",'Saisie résultats'!M29:R29,0)),ISERROR(MATCH("A",'Saisie résultats'!AC29:AC29,0)),ISERROR(MATCH("A",'Saisie résultats'!BA29:BC29,0)))),"A",SUM('Saisie résultats'!M29:R29,'Saisie résultats'!AC29,'Saisie résultats'!BA29:BC29)))</f>
      </c>
      <c r="F30" s="38">
        <f>IF(ISBLANK('Liste élèves'!B31),"",IF(NOT(AND(ISERROR(MATCH("A",'Saisie résultats'!J29:L29,0)),ISERROR(MATCH("A",'Saisie résultats'!AY29:AZ29,0)),ISERROR(MATCH("A",'Saisie résultats'!BD29:BH29,0)))),"A",SUM('Saisie résultats'!J29:L29,'Saisie résultats'!AY29:AZ29,'Saisie résultats'!BD29:BH29)))</f>
      </c>
      <c r="G30" s="38">
        <f>IF(ISBLANK('Liste élèves'!B31),"",IF(NOT(AND(ISERROR(MATCH("A",'Saisie résultats'!S29:W29,0)),ISERROR(MATCH("A",'Saisie résultats'!AI29:AK29,0)),ISERROR(MATCH("A",'Saisie résultats'!AN29:AT29,0)))),"A",SUM('Saisie résultats'!S29:W29,'Saisie résultats'!AI29:AK29,'Saisie résultats'!AN29:AT29)))</f>
      </c>
      <c r="H30" s="38">
        <f>IF(ISBLANK('Liste élèves'!B31),"",IF(NOT(AND(ISERROR(MATCH("A",'Saisie résultats'!AE29:AH29,0)),ISERROR(MATCH("A",'Saisie résultats'!AI29:AM29,0)),ISERROR(MATCH("A",'Saisie résultats'!AV29:AX29,0)))),"A",SUM('Saisie résultats'!AE29:AH29,'Saisie résultats'!AL29:AM29,'Saisie résultats'!AU29:AX29)))</f>
      </c>
      <c r="I30" s="38">
        <f>IF(ISBLANK('Liste élèves'!B31),"",IF(NOT(AND(ISERROR(MATCH("A",'Saisie résultats'!BO29:BS29,0)),ISERROR(MATCH("A",'Saisie résultats'!BV29:BX29,0)))),"A",SUM('Saisie résultats'!BO29:BS29,'Saisie résultats'!BV29:BX29)))</f>
      </c>
      <c r="J30" s="38">
        <f>IF(ISBLANK('Liste élèves'!B31),"",IF(NOT(AND(ISERROR(MATCH("A",'Saisie résultats'!BT29:BU29,0)),ISERROR(MATCH("A",'Saisie résultats'!BY29:CH29,0)))),"A",SUM('Saisie résultats'!BT29:BU29,'Saisie résultats'!BY29:CH29)))</f>
      </c>
      <c r="K30" s="38">
        <f>IF(ISBLANK('Liste élèves'!B31),"",IF(NOT(AND(ISERROR(MATCH("A",'Saisie résultats'!CL29:CR29,0)))),"A",SUM('Saisie résultats'!CL29:CR29)))</f>
      </c>
      <c r="L30" s="38">
        <f>IF(ISBLANK('Liste élèves'!B31),"",IF(NOT(AND(ISERROR(MATCH("A",'Saisie résultats'!CI29:CK29,0)),ISERROR(MATCH("A",'Saisie résultats'!CS29:CV29,0)))),"A",SUM('Saisie résultats'!CI29:CK29,'Saisie résultats'!CS29:CV29)))</f>
      </c>
      <c r="M30" s="38">
        <f>IF(ISBLANK('Liste élèves'!B31),"",IF(NOT(AND(ISERROR(MATCH("A",'Saisie résultats'!BL29:BN29,0)),ISERROR(MATCH("A",'Saisie résultats'!CW29:CY29,0)))),"A",SUM('Saisie résultats'!BL29:BN29,'Saisie résultats'!CW29:CY29)))</f>
      </c>
      <c r="N30" s="22" t="b">
        <f>AND(NOT(ISBLANK('Liste élèves'!B31)),COUNTA('Saisie résultats'!D29:CY29)&lt;&gt;100)</f>
        <v>0</v>
      </c>
      <c r="O30" s="22">
        <f>COUNTBLANK('Saisie résultats'!D29:CY29)-O$9</f>
        <v>100</v>
      </c>
      <c r="P30" s="22" t="b">
        <f t="shared" si="2"/>
        <v>1</v>
      </c>
      <c r="Q30" s="22">
        <f>IF(ISBLANK('Liste élèves'!B31),"",IF(OR(ISTEXT(D30),ISTEXT(E30),ISTEXT(F30),ISTEXT(G30),ISTEXT(H30)),"",SUM(D30:H30)))</f>
      </c>
      <c r="R30" s="22">
        <f>IF(ISBLANK('Liste élèves'!B31),"",IF(OR(ISTEXT(I30),ISTEXT(J30),ISTEXT(K30),ISTEXT(L30),ISTEXT(M30)),"",SUM(I30:M30)))</f>
      </c>
      <c r="IS30" s="7"/>
    </row>
    <row r="31" spans="2:253" s="22" customFormat="1" ht="15" customHeight="1">
      <c r="B31" s="36">
        <v>22</v>
      </c>
      <c r="C31" s="37">
        <f>IF(ISBLANK('Liste élèves'!B32),"",('Liste élèves'!B32))</f>
      </c>
      <c r="D31" s="38">
        <f>IF(ISBLANK('Liste élèves'!B32),"",IF(NOT(AND(ISERROR(MATCH("A",'Saisie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</f>
      </c>
      <c r="E31" s="38">
        <f>IF(ISBLANK('Liste élèves'!B32),"",IF(NOT(AND(ISERROR(MATCH("A",'Saisie résultats'!M30:R30,0)),ISERROR(MATCH("A",'Saisie résultats'!AC30:AC30,0)),ISERROR(MATCH("A",'Saisie résultats'!BA30:BC30,0)))),"A",SUM('Saisie résultats'!M30:R30,'Saisie résultats'!AC30,'Saisie résultats'!BA30:BC30)))</f>
      </c>
      <c r="F31" s="38">
        <f>IF(ISBLANK('Liste élèves'!B32),"",IF(NOT(AND(ISERROR(MATCH("A",'Saisie résultats'!J30:L30,0)),ISERROR(MATCH("A",'Saisie résultats'!AY30:AZ30,0)),ISERROR(MATCH("A",'Saisie résultats'!BD30:BH30,0)))),"A",SUM('Saisie résultats'!J30:L30,'Saisie résultats'!AY30:AZ30,'Saisie résultats'!BD30:BH30)))</f>
      </c>
      <c r="G31" s="38">
        <f>IF(ISBLANK('Liste élèves'!B32),"",IF(NOT(AND(ISERROR(MATCH("A",'Saisie résultats'!S30:W30,0)),ISERROR(MATCH("A",'Saisie résultats'!AI30:AK30,0)),ISERROR(MATCH("A",'Saisie résultats'!AN30:AT30,0)))),"A",SUM('Saisie résultats'!S30:W30,'Saisie résultats'!AI30:AK30,'Saisie résultats'!AN30:AT30)))</f>
      </c>
      <c r="H31" s="38">
        <f>IF(ISBLANK('Liste élèves'!B32),"",IF(NOT(AND(ISERROR(MATCH("A",'Saisie résultats'!AE30:AH30,0)),ISERROR(MATCH("A",'Saisie résultats'!AI30:AM30,0)),ISERROR(MATCH("A",'Saisie résultats'!AV30:AX30,0)))),"A",SUM('Saisie résultats'!AE30:AH30,'Saisie résultats'!AL30:AM30,'Saisie résultats'!AU30:AX30)))</f>
      </c>
      <c r="I31" s="38">
        <f>IF(ISBLANK('Liste élèves'!B32),"",IF(NOT(AND(ISERROR(MATCH("A",'Saisie résultats'!BO30:BS30,0)),ISERROR(MATCH("A",'Saisie résultats'!BV30:BX30,0)))),"A",SUM('Saisie résultats'!BO30:BS30,'Saisie résultats'!BV30:BX30)))</f>
      </c>
      <c r="J31" s="38">
        <f>IF(ISBLANK('Liste élèves'!B32),"",IF(NOT(AND(ISERROR(MATCH("A",'Saisie résultats'!BT30:BU30,0)),ISERROR(MATCH("A",'Saisie résultats'!BY30:CH30,0)))),"A",SUM('Saisie résultats'!BT30:BU30,'Saisie résultats'!BY30:CH30)))</f>
      </c>
      <c r="K31" s="38">
        <f>IF(ISBLANK('Liste élèves'!B32),"",IF(NOT(AND(ISERROR(MATCH("A",'Saisie résultats'!CL30:CR30,0)))),"A",SUM('Saisie résultats'!CL30:CR30)))</f>
      </c>
      <c r="L31" s="38">
        <f>IF(ISBLANK('Liste élèves'!B32),"",IF(NOT(AND(ISERROR(MATCH("A",'Saisie résultats'!CI30:CK30,0)),ISERROR(MATCH("A",'Saisie résultats'!CS30:CV30,0)))),"A",SUM('Saisie résultats'!CI30:CK30,'Saisie résultats'!CS30:CV30)))</f>
      </c>
      <c r="M31" s="38">
        <f>IF(ISBLANK('Liste élèves'!B32),"",IF(NOT(AND(ISERROR(MATCH("A",'Saisie résultats'!BL30:BN30,0)),ISERROR(MATCH("A",'Saisie résultats'!CW30:CY30,0)))),"A",SUM('Saisie résultats'!BL30:BN30,'Saisie résultats'!CW30:CY30)))</f>
      </c>
      <c r="N31" s="22" t="b">
        <f>AND(NOT(ISBLANK('Liste élèves'!B32)),COUNTA('Saisie résultats'!D30:CY30)&lt;&gt;100)</f>
        <v>0</v>
      </c>
      <c r="O31" s="22">
        <f>COUNTBLANK('Saisie résultats'!D30:CY30)-O$9</f>
        <v>100</v>
      </c>
      <c r="P31" s="22" t="b">
        <f t="shared" si="2"/>
        <v>1</v>
      </c>
      <c r="Q31" s="22">
        <f>IF(ISBLANK('Liste élèves'!B32),"",IF(OR(ISTEXT(D31),ISTEXT(E31),ISTEXT(F31),ISTEXT(G31),ISTEXT(H31)),"",SUM(D31:H31)))</f>
      </c>
      <c r="R31" s="22">
        <f>IF(ISBLANK('Liste élèves'!B32),"",IF(OR(ISTEXT(I31),ISTEXT(J31),ISTEXT(K31),ISTEXT(L31),ISTEXT(M31)),"",SUM(I31:M31)))</f>
      </c>
      <c r="IS31" s="7"/>
    </row>
    <row r="32" spans="2:253" s="22" customFormat="1" ht="15" customHeight="1">
      <c r="B32" s="36">
        <v>23</v>
      </c>
      <c r="C32" s="37">
        <f>IF(ISBLANK('Liste élèves'!B33),"",('Liste élèves'!B33))</f>
      </c>
      <c r="D32" s="38">
        <f>IF(ISBLANK('Liste élèves'!B33),"",IF(NOT(AND(ISERROR(MATCH("A",'Saisie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</f>
      </c>
      <c r="E32" s="38">
        <f>IF(ISBLANK('Liste élèves'!B33),"",IF(NOT(AND(ISERROR(MATCH("A",'Saisie résultats'!M31:R31,0)),ISERROR(MATCH("A",'Saisie résultats'!AC31:AC31,0)),ISERROR(MATCH("A",'Saisie résultats'!BA31:BC31,0)))),"A",SUM('Saisie résultats'!M31:R31,'Saisie résultats'!AC31,'Saisie résultats'!BA31:BC31)))</f>
      </c>
      <c r="F32" s="38">
        <f>IF(ISBLANK('Liste élèves'!B33),"",IF(NOT(AND(ISERROR(MATCH("A",'Saisie résultats'!J31:L31,0)),ISERROR(MATCH("A",'Saisie résultats'!AY31:AZ31,0)),ISERROR(MATCH("A",'Saisie résultats'!BD31:BH31,0)))),"A",SUM('Saisie résultats'!J31:L31,'Saisie résultats'!AY31:AZ31,'Saisie résultats'!BD31:BH31)))</f>
      </c>
      <c r="G32" s="38">
        <f>IF(ISBLANK('Liste élèves'!B33),"",IF(NOT(AND(ISERROR(MATCH("A",'Saisie résultats'!S31:W31,0)),ISERROR(MATCH("A",'Saisie résultats'!AI31:AK31,0)),ISERROR(MATCH("A",'Saisie résultats'!AN31:AT31,0)))),"A",SUM('Saisie résultats'!S31:W31,'Saisie résultats'!AI31:AK31,'Saisie résultats'!AN31:AT31)))</f>
      </c>
      <c r="H32" s="38">
        <f>IF(ISBLANK('Liste élèves'!B33),"",IF(NOT(AND(ISERROR(MATCH("A",'Saisie résultats'!AE31:AH31,0)),ISERROR(MATCH("A",'Saisie résultats'!AI31:AM31,0)),ISERROR(MATCH("A",'Saisie résultats'!AV31:AX31,0)))),"A",SUM('Saisie résultats'!AE31:AH31,'Saisie résultats'!AL31:AM31,'Saisie résultats'!AU31:AX31)))</f>
      </c>
      <c r="I32" s="38">
        <f>IF(ISBLANK('Liste élèves'!B33),"",IF(NOT(AND(ISERROR(MATCH("A",'Saisie résultats'!BO31:BS31,0)),ISERROR(MATCH("A",'Saisie résultats'!BV31:BX31,0)))),"A",SUM('Saisie résultats'!BO31:BS31,'Saisie résultats'!BV31:BX31)))</f>
      </c>
      <c r="J32" s="38">
        <f>IF(ISBLANK('Liste élèves'!B33),"",IF(NOT(AND(ISERROR(MATCH("A",'Saisie résultats'!BT31:BU31,0)),ISERROR(MATCH("A",'Saisie résultats'!BY31:CH31,0)))),"A",SUM('Saisie résultats'!BT31:BU31,'Saisie résultats'!BY31:CH31)))</f>
      </c>
      <c r="K32" s="38">
        <f>IF(ISBLANK('Liste élèves'!B33),"",IF(NOT(AND(ISERROR(MATCH("A",'Saisie résultats'!CL31:CR31,0)))),"A",SUM('Saisie résultats'!CL31:CR31)))</f>
      </c>
      <c r="L32" s="38">
        <f>IF(ISBLANK('Liste élèves'!B33),"",IF(NOT(AND(ISERROR(MATCH("A",'Saisie résultats'!CI31:CK31,0)),ISERROR(MATCH("A",'Saisie résultats'!CS31:CV31,0)))),"A",SUM('Saisie résultats'!CI31:CK31,'Saisie résultats'!CS31:CV31)))</f>
      </c>
      <c r="M32" s="38">
        <f>IF(ISBLANK('Liste élèves'!B33),"",IF(NOT(AND(ISERROR(MATCH("A",'Saisie résultats'!BL31:BN31,0)),ISERROR(MATCH("A",'Saisie résultats'!CW31:CY31,0)))),"A",SUM('Saisie résultats'!BL31:BN31,'Saisie résultats'!CW31:CY31)))</f>
      </c>
      <c r="N32" s="22" t="b">
        <f>AND(NOT(ISBLANK('Liste élèves'!B33)),COUNTA('Saisie résultats'!D31:CY31)&lt;&gt;100)</f>
        <v>0</v>
      </c>
      <c r="O32" s="22">
        <f>COUNTBLANK('Saisie résultats'!D31:CY31)-O$9</f>
        <v>100</v>
      </c>
      <c r="P32" s="22" t="b">
        <f t="shared" si="2"/>
        <v>1</v>
      </c>
      <c r="Q32" s="22">
        <f>IF(ISBLANK('Liste élèves'!B33),"",IF(OR(ISTEXT(D32),ISTEXT(E32),ISTEXT(F32),ISTEXT(G32),ISTEXT(H32)),"",SUM(D32:H32)))</f>
      </c>
      <c r="R32" s="22">
        <f>IF(ISBLANK('Liste élèves'!B33),"",IF(OR(ISTEXT(I32),ISTEXT(J32),ISTEXT(K32),ISTEXT(L32),ISTEXT(M32)),"",SUM(I32:M32)))</f>
      </c>
      <c r="IS32" s="7"/>
    </row>
    <row r="33" spans="2:253" s="22" customFormat="1" ht="15" customHeight="1">
      <c r="B33" s="36">
        <v>24</v>
      </c>
      <c r="C33" s="37">
        <f>IF(ISBLANK('Liste élèves'!B34),"",('Liste élèves'!B34))</f>
      </c>
      <c r="D33" s="38">
        <f>IF(ISBLANK('Liste élèves'!B34),"",IF(NOT(AND(ISERROR(MATCH("A",'Saisie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</f>
      </c>
      <c r="E33" s="38">
        <f>IF(ISBLANK('Liste élèves'!B34),"",IF(NOT(AND(ISERROR(MATCH("A",'Saisie résultats'!M32:R32,0)),ISERROR(MATCH("A",'Saisie résultats'!AC32:AC32,0)),ISERROR(MATCH("A",'Saisie résultats'!BA32:BC32,0)))),"A",SUM('Saisie résultats'!M32:R32,'Saisie résultats'!AC32,'Saisie résultats'!BA32:BC32)))</f>
      </c>
      <c r="F33" s="38">
        <f>IF(ISBLANK('Liste élèves'!B34),"",IF(NOT(AND(ISERROR(MATCH("A",'Saisie résultats'!J32:L32,0)),ISERROR(MATCH("A",'Saisie résultats'!AY32:AZ32,0)),ISERROR(MATCH("A",'Saisie résultats'!BD32:BH32,0)))),"A",SUM('Saisie résultats'!J32:L32,'Saisie résultats'!AY32:AZ32,'Saisie résultats'!BD32:BH32)))</f>
      </c>
      <c r="G33" s="38">
        <f>IF(ISBLANK('Liste élèves'!B34),"",IF(NOT(AND(ISERROR(MATCH("A",'Saisie résultats'!S32:W32,0)),ISERROR(MATCH("A",'Saisie résultats'!AI32:AK32,0)),ISERROR(MATCH("A",'Saisie résultats'!AN32:AT32,0)))),"A",SUM('Saisie résultats'!S32:W32,'Saisie résultats'!AI32:AK32,'Saisie résultats'!AN32:AT32)))</f>
      </c>
      <c r="H33" s="38">
        <f>IF(ISBLANK('Liste élèves'!B34),"",IF(NOT(AND(ISERROR(MATCH("A",'Saisie résultats'!AE32:AH32,0)),ISERROR(MATCH("A",'Saisie résultats'!AI32:AM32,0)),ISERROR(MATCH("A",'Saisie résultats'!AV32:AX32,0)))),"A",SUM('Saisie résultats'!AE32:AH32,'Saisie résultats'!AL32:AM32,'Saisie résultats'!AU32:AX32)))</f>
      </c>
      <c r="I33" s="38">
        <f>IF(ISBLANK('Liste élèves'!B34),"",IF(NOT(AND(ISERROR(MATCH("A",'Saisie résultats'!BO32:BS32,0)),ISERROR(MATCH("A",'Saisie résultats'!BV32:BX32,0)))),"A",SUM('Saisie résultats'!BO32:BS32,'Saisie résultats'!BV32:BX32)))</f>
      </c>
      <c r="J33" s="38">
        <f>IF(ISBLANK('Liste élèves'!B34),"",IF(NOT(AND(ISERROR(MATCH("A",'Saisie résultats'!BT32:BU32,0)),ISERROR(MATCH("A",'Saisie résultats'!BY32:CH32,0)))),"A",SUM('Saisie résultats'!BT32:BU32,'Saisie résultats'!BY32:CH32)))</f>
      </c>
      <c r="K33" s="38">
        <f>IF(ISBLANK('Liste élèves'!B34),"",IF(NOT(AND(ISERROR(MATCH("A",'Saisie résultats'!CL32:CR32,0)))),"A",SUM('Saisie résultats'!CL32:CR32)))</f>
      </c>
      <c r="L33" s="38">
        <f>IF(ISBLANK('Liste élèves'!B34),"",IF(NOT(AND(ISERROR(MATCH("A",'Saisie résultats'!CI32:CK32,0)),ISERROR(MATCH("A",'Saisie résultats'!CS32:CV32,0)))),"A",SUM('Saisie résultats'!CI32:CK32,'Saisie résultats'!CS32:CV32)))</f>
      </c>
      <c r="M33" s="38">
        <f>IF(ISBLANK('Liste élèves'!B34),"",IF(NOT(AND(ISERROR(MATCH("A",'Saisie résultats'!BL32:BN32,0)),ISERROR(MATCH("A",'Saisie résultats'!CW32:CY32,0)))),"A",SUM('Saisie résultats'!BL32:BN32,'Saisie résultats'!CW32:CY32)))</f>
      </c>
      <c r="N33" s="22" t="b">
        <f>AND(NOT(ISBLANK('Liste élèves'!B34)),COUNTA('Saisie résultats'!D32:CY32)&lt;&gt;100)</f>
        <v>0</v>
      </c>
      <c r="O33" s="22">
        <f>COUNTBLANK('Saisie résultats'!D32:CY32)-O$9</f>
        <v>100</v>
      </c>
      <c r="P33" s="22" t="b">
        <f t="shared" si="2"/>
        <v>1</v>
      </c>
      <c r="Q33" s="22">
        <f>IF(ISBLANK('Liste élèves'!B34),"",IF(OR(ISTEXT(D33),ISTEXT(E33),ISTEXT(F33),ISTEXT(G33),ISTEXT(H33)),"",SUM(D33:H33)))</f>
      </c>
      <c r="R33" s="22">
        <f>IF(ISBLANK('Liste élèves'!B34),"",IF(OR(ISTEXT(I33),ISTEXT(J33),ISTEXT(K33),ISTEXT(L33),ISTEXT(M33)),"",SUM(I33:M33)))</f>
      </c>
      <c r="IS33" s="7"/>
    </row>
    <row r="34" spans="2:253" s="22" customFormat="1" ht="15" customHeight="1">
      <c r="B34" s="36">
        <v>25</v>
      </c>
      <c r="C34" s="37">
        <f>IF(ISBLANK('Liste élèves'!B35),"",('Liste élèves'!B35))</f>
      </c>
      <c r="D34" s="38">
        <f>IF(ISBLANK('Liste élèves'!B35),"",IF(NOT(AND(ISERROR(MATCH("A",'Saisie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</f>
      </c>
      <c r="E34" s="38">
        <f>IF(ISBLANK('Liste élèves'!B35),"",IF(NOT(AND(ISERROR(MATCH("A",'Saisie résultats'!M33:R33,0)),ISERROR(MATCH("A",'Saisie résultats'!AC33:AC33,0)),ISERROR(MATCH("A",'Saisie résultats'!BA33:BC33,0)))),"A",SUM('Saisie résultats'!M33:R33,'Saisie résultats'!AC33,'Saisie résultats'!BA33:BC33)))</f>
      </c>
      <c r="F34" s="38">
        <f>IF(ISBLANK('Liste élèves'!B35),"",IF(NOT(AND(ISERROR(MATCH("A",'Saisie résultats'!J33:L33,0)),ISERROR(MATCH("A",'Saisie résultats'!AY33:AZ33,0)),ISERROR(MATCH("A",'Saisie résultats'!BD33:BH33,0)))),"A",SUM('Saisie résultats'!J33:L33,'Saisie résultats'!AY33:AZ33,'Saisie résultats'!BD33:BH33)))</f>
      </c>
      <c r="G34" s="38">
        <f>IF(ISBLANK('Liste élèves'!B35),"",IF(NOT(AND(ISERROR(MATCH("A",'Saisie résultats'!S33:W33,0)),ISERROR(MATCH("A",'Saisie résultats'!AI33:AK33,0)),ISERROR(MATCH("A",'Saisie résultats'!AN33:AT33,0)))),"A",SUM('Saisie résultats'!S33:W33,'Saisie résultats'!AI33:AK33,'Saisie résultats'!AN33:AT33)))</f>
      </c>
      <c r="H34" s="38">
        <f>IF(ISBLANK('Liste élèves'!B35),"",IF(NOT(AND(ISERROR(MATCH("A",'Saisie résultats'!AE33:AH33,0)),ISERROR(MATCH("A",'Saisie résultats'!AI33:AM33,0)),ISERROR(MATCH("A",'Saisie résultats'!AV33:AX33,0)))),"A",SUM('Saisie résultats'!AE33:AH33,'Saisie résultats'!AL33:AM33,'Saisie résultats'!AU33:AX33)))</f>
      </c>
      <c r="I34" s="38">
        <f>IF(ISBLANK('Liste élèves'!B35),"",IF(NOT(AND(ISERROR(MATCH("A",'Saisie résultats'!BO33:BS33,0)),ISERROR(MATCH("A",'Saisie résultats'!BV33:BX33,0)))),"A",SUM('Saisie résultats'!BO33:BS33,'Saisie résultats'!BV33:BX33)))</f>
      </c>
      <c r="J34" s="38">
        <f>IF(ISBLANK('Liste élèves'!B35),"",IF(NOT(AND(ISERROR(MATCH("A",'Saisie résultats'!BT33:BU33,0)),ISERROR(MATCH("A",'Saisie résultats'!BY33:CH33,0)))),"A",SUM('Saisie résultats'!BT33:BU33,'Saisie résultats'!BY33:CH33)))</f>
      </c>
      <c r="K34" s="38">
        <f>IF(ISBLANK('Liste élèves'!B35),"",IF(NOT(AND(ISERROR(MATCH("A",'Saisie résultats'!CL33:CR33,0)))),"A",SUM('Saisie résultats'!CL33:CR33)))</f>
      </c>
      <c r="L34" s="38">
        <f>IF(ISBLANK('Liste élèves'!B35),"",IF(NOT(AND(ISERROR(MATCH("A",'Saisie résultats'!CI33:CK33,0)),ISERROR(MATCH("A",'Saisie résultats'!CS33:CV33,0)))),"A",SUM('Saisie résultats'!CI33:CK33,'Saisie résultats'!CS33:CV33)))</f>
      </c>
      <c r="M34" s="38">
        <f>IF(ISBLANK('Liste élèves'!B35),"",IF(NOT(AND(ISERROR(MATCH("A",'Saisie résultats'!BL33:BN33,0)),ISERROR(MATCH("A",'Saisie résultats'!CW33:CY33,0)))),"A",SUM('Saisie résultats'!BL33:BN33,'Saisie résultats'!CW33:CY33)))</f>
      </c>
      <c r="N34" s="22" t="b">
        <f>AND(NOT(ISBLANK('Liste élèves'!B35)),COUNTA('Saisie résultats'!D33:CY33)&lt;&gt;100)</f>
        <v>0</v>
      </c>
      <c r="O34" s="22">
        <f>COUNTBLANK('Saisie résultats'!D33:CY33)-O$9</f>
        <v>100</v>
      </c>
      <c r="P34" s="22" t="b">
        <f t="shared" si="2"/>
        <v>1</v>
      </c>
      <c r="Q34" s="22">
        <f>IF(ISBLANK('Liste élèves'!B35),"",IF(OR(ISTEXT(D34),ISTEXT(E34),ISTEXT(F34),ISTEXT(G34),ISTEXT(H34)),"",SUM(D34:H34)))</f>
      </c>
      <c r="R34" s="22">
        <f>IF(ISBLANK('Liste élèves'!B35),"",IF(OR(ISTEXT(I34),ISTEXT(J34),ISTEXT(K34),ISTEXT(L34),ISTEXT(M34)),"",SUM(I34:M34)))</f>
      </c>
      <c r="IS34" s="7"/>
    </row>
    <row r="35" spans="2:253" s="22" customFormat="1" ht="15" customHeight="1">
      <c r="B35" s="36">
        <v>26</v>
      </c>
      <c r="C35" s="37">
        <f>IF(ISBLANK('Liste élèves'!B36),"",('Liste élèves'!B36))</f>
      </c>
      <c r="D35" s="38">
        <f>IF(ISBLANK('Liste élèves'!B36),"",IF(NOT(AND(ISERROR(MATCH("A",'Saisie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</f>
      </c>
      <c r="E35" s="38">
        <f>IF(ISBLANK('Liste élèves'!B36),"",IF(NOT(AND(ISERROR(MATCH("A",'Saisie résultats'!M34:R34,0)),ISERROR(MATCH("A",'Saisie résultats'!AC34:AC34,0)),ISERROR(MATCH("A",'Saisie résultats'!BA34:BC34,0)))),"A",SUM('Saisie résultats'!M34:R34,'Saisie résultats'!AC34,'Saisie résultats'!BA34:BC34)))</f>
      </c>
      <c r="F35" s="38">
        <f>IF(ISBLANK('Liste élèves'!B36),"",IF(NOT(AND(ISERROR(MATCH("A",'Saisie résultats'!J34:L34,0)),ISERROR(MATCH("A",'Saisie résultats'!AY34:AZ34,0)),ISERROR(MATCH("A",'Saisie résultats'!BD34:BH34,0)))),"A",SUM('Saisie résultats'!J34:L34,'Saisie résultats'!AY34:AZ34,'Saisie résultats'!BD34:BH34)))</f>
      </c>
      <c r="G35" s="38">
        <f>IF(ISBLANK('Liste élèves'!B36),"",IF(NOT(AND(ISERROR(MATCH("A",'Saisie résultats'!S34:W34,0)),ISERROR(MATCH("A",'Saisie résultats'!AI34:AK34,0)),ISERROR(MATCH("A",'Saisie résultats'!AN34:AT34,0)))),"A",SUM('Saisie résultats'!S34:W34,'Saisie résultats'!AI34:AK34,'Saisie résultats'!AN34:AT34)))</f>
      </c>
      <c r="H35" s="38">
        <f>IF(ISBLANK('Liste élèves'!B36),"",IF(NOT(AND(ISERROR(MATCH("A",'Saisie résultats'!AE34:AH34,0)),ISERROR(MATCH("A",'Saisie résultats'!AI34:AM34,0)),ISERROR(MATCH("A",'Saisie résultats'!AV34:AX34,0)))),"A",SUM('Saisie résultats'!AE34:AH34,'Saisie résultats'!AL34:AM34,'Saisie résultats'!AU34:AX34)))</f>
      </c>
      <c r="I35" s="38">
        <f>IF(ISBLANK('Liste élèves'!B36),"",IF(NOT(AND(ISERROR(MATCH("A",'Saisie résultats'!BO34:BS34,0)),ISERROR(MATCH("A",'Saisie résultats'!BV34:BX34,0)))),"A",SUM('Saisie résultats'!BO34:BS34,'Saisie résultats'!BV34:BX34)))</f>
      </c>
      <c r="J35" s="38">
        <f>IF(ISBLANK('Liste élèves'!B36),"",IF(NOT(AND(ISERROR(MATCH("A",'Saisie résultats'!BT34:BU34,0)),ISERROR(MATCH("A",'Saisie résultats'!BY34:CH34,0)))),"A",SUM('Saisie résultats'!BT34:BU34,'Saisie résultats'!BY34:CH34)))</f>
      </c>
      <c r="K35" s="38">
        <f>IF(ISBLANK('Liste élèves'!B36),"",IF(NOT(AND(ISERROR(MATCH("A",'Saisie résultats'!CL34:CR34,0)))),"A",SUM('Saisie résultats'!CL34:CR34)))</f>
      </c>
      <c r="L35" s="38">
        <f>IF(ISBLANK('Liste élèves'!B36),"",IF(NOT(AND(ISERROR(MATCH("A",'Saisie résultats'!CI34:CK34,0)),ISERROR(MATCH("A",'Saisie résultats'!CS34:CV34,0)))),"A",SUM('Saisie résultats'!CI34:CK34,'Saisie résultats'!CS34:CV34)))</f>
      </c>
      <c r="M35" s="38">
        <f>IF(ISBLANK('Liste élèves'!B36),"",IF(NOT(AND(ISERROR(MATCH("A",'Saisie résultats'!BL34:BN34,0)),ISERROR(MATCH("A",'Saisie résultats'!CW34:CY34,0)))),"A",SUM('Saisie résultats'!BL34:BN34,'Saisie résultats'!CW34:CY34)))</f>
      </c>
      <c r="N35" s="22" t="b">
        <f>AND(NOT(ISBLANK('Liste élèves'!B36)),COUNTA('Saisie résultats'!D34:CY34)&lt;&gt;100)</f>
        <v>0</v>
      </c>
      <c r="O35" s="22">
        <f>COUNTBLANK('Saisie résultats'!D34:CY34)-O$9</f>
        <v>100</v>
      </c>
      <c r="P35" s="22" t="b">
        <f t="shared" si="2"/>
        <v>1</v>
      </c>
      <c r="Q35" s="22">
        <f>IF(ISBLANK('Liste élèves'!B36),"",IF(OR(ISTEXT(D35),ISTEXT(E35),ISTEXT(F35),ISTEXT(G35),ISTEXT(H35)),"",SUM(D35:H35)))</f>
      </c>
      <c r="R35" s="22">
        <f>IF(ISBLANK('Liste élèves'!B36),"",IF(OR(ISTEXT(I35),ISTEXT(J35),ISTEXT(K35),ISTEXT(L35),ISTEXT(M35)),"",SUM(I35:M35)))</f>
      </c>
      <c r="IS35" s="7"/>
    </row>
    <row r="36" spans="2:253" s="22" customFormat="1" ht="15" customHeight="1">
      <c r="B36" s="36">
        <v>27</v>
      </c>
      <c r="C36" s="37">
        <f>IF(ISBLANK('Liste élèves'!B37),"",('Liste élèves'!B37))</f>
      </c>
      <c r="D36" s="38">
        <f>IF(ISBLANK('Liste élèves'!B37),"",IF(NOT(AND(ISERROR(MATCH("A",'Saisie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</f>
      </c>
      <c r="E36" s="38">
        <f>IF(ISBLANK('Liste élèves'!B37),"",IF(NOT(AND(ISERROR(MATCH("A",'Saisie résultats'!M35:R35,0)),ISERROR(MATCH("A",'Saisie résultats'!AC35:AC35,0)),ISERROR(MATCH("A",'Saisie résultats'!BA35:BC35,0)))),"A",SUM('Saisie résultats'!M35:R35,'Saisie résultats'!AC35,'Saisie résultats'!BA35:BC35)))</f>
      </c>
      <c r="F36" s="38">
        <f>IF(ISBLANK('Liste élèves'!B37),"",IF(NOT(AND(ISERROR(MATCH("A",'Saisie résultats'!J35:L35,0)),ISERROR(MATCH("A",'Saisie résultats'!AY35:AZ35,0)),ISERROR(MATCH("A",'Saisie résultats'!BD35:BH35,0)))),"A",SUM('Saisie résultats'!J35:L35,'Saisie résultats'!AY35:AZ35,'Saisie résultats'!BD35:BH35)))</f>
      </c>
      <c r="G36" s="38">
        <f>IF(ISBLANK('Liste élèves'!B37),"",IF(NOT(AND(ISERROR(MATCH("A",'Saisie résultats'!S35:W35,0)),ISERROR(MATCH("A",'Saisie résultats'!AI35:AK35,0)),ISERROR(MATCH("A",'Saisie résultats'!AN35:AT35,0)))),"A",SUM('Saisie résultats'!S35:W35,'Saisie résultats'!AI35:AK35,'Saisie résultats'!AN35:AT35)))</f>
      </c>
      <c r="H36" s="38">
        <f>IF(ISBLANK('Liste élèves'!B37),"",IF(NOT(AND(ISERROR(MATCH("A",'Saisie résultats'!AE35:AH35,0)),ISERROR(MATCH("A",'Saisie résultats'!AI35:AM35,0)),ISERROR(MATCH("A",'Saisie résultats'!AV35:AX35,0)))),"A",SUM('Saisie résultats'!AE35:AH35,'Saisie résultats'!AL35:AM35,'Saisie résultats'!AU35:AX35)))</f>
      </c>
      <c r="I36" s="38">
        <f>IF(ISBLANK('Liste élèves'!B37),"",IF(NOT(AND(ISERROR(MATCH("A",'Saisie résultats'!BO35:BS35,0)),ISERROR(MATCH("A",'Saisie résultats'!BV35:BX35,0)))),"A",SUM('Saisie résultats'!BO35:BS35,'Saisie résultats'!BV35:BX35)))</f>
      </c>
      <c r="J36" s="38">
        <f>IF(ISBLANK('Liste élèves'!B37),"",IF(NOT(AND(ISERROR(MATCH("A",'Saisie résultats'!BT35:BU35,0)),ISERROR(MATCH("A",'Saisie résultats'!BY35:CH35,0)))),"A",SUM('Saisie résultats'!BT35:BU35,'Saisie résultats'!BY35:CH35)))</f>
      </c>
      <c r="K36" s="38">
        <f>IF(ISBLANK('Liste élèves'!B37),"",IF(NOT(AND(ISERROR(MATCH("A",'Saisie résultats'!CL35:CR35,0)))),"A",SUM('Saisie résultats'!CL35:CR35)))</f>
      </c>
      <c r="L36" s="38">
        <f>IF(ISBLANK('Liste élèves'!B37),"",IF(NOT(AND(ISERROR(MATCH("A",'Saisie résultats'!CI35:CK35,0)),ISERROR(MATCH("A",'Saisie résultats'!CS35:CV35,0)))),"A",SUM('Saisie résultats'!CI35:CK35,'Saisie résultats'!CS35:CV35)))</f>
      </c>
      <c r="M36" s="38">
        <f>IF(ISBLANK('Liste élèves'!B37),"",IF(NOT(AND(ISERROR(MATCH("A",'Saisie résultats'!BL35:BN35,0)),ISERROR(MATCH("A",'Saisie résultats'!CW35:CY35,0)))),"A",SUM('Saisie résultats'!BL35:BN35,'Saisie résultats'!CW35:CY35)))</f>
      </c>
      <c r="N36" s="22" t="b">
        <f>AND(NOT(ISBLANK('Liste élèves'!B37)),COUNTA('Saisie résultats'!D35:CY35)&lt;&gt;100)</f>
        <v>0</v>
      </c>
      <c r="O36" s="22">
        <f>COUNTBLANK('Saisie résultats'!D35:CY35)-O$9</f>
        <v>100</v>
      </c>
      <c r="P36" s="22" t="b">
        <f t="shared" si="2"/>
        <v>1</v>
      </c>
      <c r="Q36" s="22">
        <f>IF(ISBLANK('Liste élèves'!B37),"",IF(OR(ISTEXT(D36),ISTEXT(E36),ISTEXT(F36),ISTEXT(G36),ISTEXT(H36)),"",SUM(D36:H36)))</f>
      </c>
      <c r="R36" s="22">
        <f>IF(ISBLANK('Liste élèves'!B37),"",IF(OR(ISTEXT(I36),ISTEXT(J36),ISTEXT(K36),ISTEXT(L36),ISTEXT(M36)),"",SUM(I36:M36)))</f>
      </c>
      <c r="IS36" s="7"/>
    </row>
    <row r="37" spans="2:253" s="22" customFormat="1" ht="15" customHeight="1">
      <c r="B37" s="36">
        <v>28</v>
      </c>
      <c r="C37" s="37">
        <f>IF(ISBLANK('Liste élèves'!B38),"",('Liste élèves'!B38))</f>
      </c>
      <c r="D37" s="38">
        <f>IF(ISBLANK('Liste élèves'!B38),"",IF(NOT(AND(ISERROR(MATCH("A",'Saisie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</f>
      </c>
      <c r="E37" s="38">
        <f>IF(ISBLANK('Liste élèves'!B38),"",IF(NOT(AND(ISERROR(MATCH("A",'Saisie résultats'!M36:R36,0)),ISERROR(MATCH("A",'Saisie résultats'!AC36:AC36,0)),ISERROR(MATCH("A",'Saisie résultats'!BA36:BC36,0)))),"A",SUM('Saisie résultats'!M36:R36,'Saisie résultats'!AC36,'Saisie résultats'!BA36:BC36)))</f>
      </c>
      <c r="F37" s="38">
        <f>IF(ISBLANK('Liste élèves'!B38),"",IF(NOT(AND(ISERROR(MATCH("A",'Saisie résultats'!J36:L36,0)),ISERROR(MATCH("A",'Saisie résultats'!AY36:AZ36,0)),ISERROR(MATCH("A",'Saisie résultats'!BD36:BH36,0)))),"A",SUM('Saisie résultats'!J36:L36,'Saisie résultats'!AY36:AZ36,'Saisie résultats'!BD36:BH36)))</f>
      </c>
      <c r="G37" s="38">
        <f>IF(ISBLANK('Liste élèves'!B38),"",IF(NOT(AND(ISERROR(MATCH("A",'Saisie résultats'!S36:W36,0)),ISERROR(MATCH("A",'Saisie résultats'!AI36:AK36,0)),ISERROR(MATCH("A",'Saisie résultats'!AN36:AT36,0)))),"A",SUM('Saisie résultats'!S36:W36,'Saisie résultats'!AI36:AK36,'Saisie résultats'!AN36:AT36)))</f>
      </c>
      <c r="H37" s="38">
        <f>IF(ISBLANK('Liste élèves'!B38),"",IF(NOT(AND(ISERROR(MATCH("A",'Saisie résultats'!AE36:AH36,0)),ISERROR(MATCH("A",'Saisie résultats'!AI36:AM36,0)),ISERROR(MATCH("A",'Saisie résultats'!AV36:AX36,0)))),"A",SUM('Saisie résultats'!AE36:AH36,'Saisie résultats'!AL36:AM36,'Saisie résultats'!AU36:AX36)))</f>
      </c>
      <c r="I37" s="38">
        <f>IF(ISBLANK('Liste élèves'!B38),"",IF(NOT(AND(ISERROR(MATCH("A",'Saisie résultats'!BO36:BS36,0)),ISERROR(MATCH("A",'Saisie résultats'!BV36:BX36,0)))),"A",SUM('Saisie résultats'!BO36:BS36,'Saisie résultats'!BV36:BX36)))</f>
      </c>
      <c r="J37" s="38">
        <f>IF(ISBLANK('Liste élèves'!B38),"",IF(NOT(AND(ISERROR(MATCH("A",'Saisie résultats'!BT36:BU36,0)),ISERROR(MATCH("A",'Saisie résultats'!BY36:CH36,0)))),"A",SUM('Saisie résultats'!BT36:BU36,'Saisie résultats'!BY36:CH36)))</f>
      </c>
      <c r="K37" s="38">
        <f>IF(ISBLANK('Liste élèves'!B38),"",IF(NOT(AND(ISERROR(MATCH("A",'Saisie résultats'!CL36:CR36,0)))),"A",SUM('Saisie résultats'!CL36:CR36)))</f>
      </c>
      <c r="L37" s="38">
        <f>IF(ISBLANK('Liste élèves'!B38),"",IF(NOT(AND(ISERROR(MATCH("A",'Saisie résultats'!CI36:CK36,0)),ISERROR(MATCH("A",'Saisie résultats'!CS36:CV36,0)))),"A",SUM('Saisie résultats'!CI36:CK36,'Saisie résultats'!CS36:CV36)))</f>
      </c>
      <c r="M37" s="38">
        <f>IF(ISBLANK('Liste élèves'!B38),"",IF(NOT(AND(ISERROR(MATCH("A",'Saisie résultats'!BL36:BN36,0)),ISERROR(MATCH("A",'Saisie résultats'!CW36:CY36,0)))),"A",SUM('Saisie résultats'!BL36:BN36,'Saisie résultats'!CW36:CY36)))</f>
      </c>
      <c r="N37" s="22" t="b">
        <f>AND(NOT(ISBLANK('Liste élèves'!B38)),COUNTA('Saisie résultats'!D36:CY36)&lt;&gt;100)</f>
        <v>0</v>
      </c>
      <c r="O37" s="22">
        <f>COUNTBLANK('Saisie résultats'!D36:CY36)-O$9</f>
        <v>100</v>
      </c>
      <c r="P37" s="22" t="b">
        <f t="shared" si="2"/>
        <v>1</v>
      </c>
      <c r="Q37" s="22">
        <f>IF(ISBLANK('Liste élèves'!B38),"",IF(OR(ISTEXT(D37),ISTEXT(E37),ISTEXT(F37),ISTEXT(G37),ISTEXT(H37)),"",SUM(D37:H37)))</f>
      </c>
      <c r="R37" s="22">
        <f>IF(ISBLANK('Liste élèves'!B38),"",IF(OR(ISTEXT(I37),ISTEXT(J37),ISTEXT(K37),ISTEXT(L37),ISTEXT(M37)),"",SUM(I37:M37)))</f>
      </c>
      <c r="IS37" s="7"/>
    </row>
    <row r="38" spans="2:253" s="22" customFormat="1" ht="15" customHeight="1">
      <c r="B38" s="36">
        <v>29</v>
      </c>
      <c r="C38" s="37">
        <f>IF(ISBLANK('Liste élèves'!B39),"",('Liste élèves'!B39))</f>
      </c>
      <c r="D38" s="38">
        <f>IF(ISBLANK('Liste élèves'!B39),"",IF(NOT(AND(ISERROR(MATCH("A",'Saisie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</f>
      </c>
      <c r="E38" s="38">
        <f>IF(ISBLANK('Liste élèves'!B39),"",IF(NOT(AND(ISERROR(MATCH("A",'Saisie résultats'!M37:R37,0)),ISERROR(MATCH("A",'Saisie résultats'!AC37:AC37,0)),ISERROR(MATCH("A",'Saisie résultats'!BA37:BC37,0)))),"A",SUM('Saisie résultats'!M37:R37,'Saisie résultats'!AC37,'Saisie résultats'!BA37:BC37)))</f>
      </c>
      <c r="F38" s="38">
        <f>IF(ISBLANK('Liste élèves'!B39),"",IF(NOT(AND(ISERROR(MATCH("A",'Saisie résultats'!J37:L37,0)),ISERROR(MATCH("A",'Saisie résultats'!AY37:AZ37,0)),ISERROR(MATCH("A",'Saisie résultats'!BD37:BH37,0)))),"A",SUM('Saisie résultats'!J37:L37,'Saisie résultats'!AY37:AZ37,'Saisie résultats'!BD37:BH37)))</f>
      </c>
      <c r="G38" s="38">
        <f>IF(ISBLANK('Liste élèves'!B39),"",IF(NOT(AND(ISERROR(MATCH("A",'Saisie résultats'!S37:W37,0)),ISERROR(MATCH("A",'Saisie résultats'!AI37:AK37,0)),ISERROR(MATCH("A",'Saisie résultats'!AN37:AT37,0)))),"A",SUM('Saisie résultats'!S37:W37,'Saisie résultats'!AI37:AK37,'Saisie résultats'!AN37:AT37)))</f>
      </c>
      <c r="H38" s="38">
        <f>IF(ISBLANK('Liste élèves'!B39),"",IF(NOT(AND(ISERROR(MATCH("A",'Saisie résultats'!AE37:AH37,0)),ISERROR(MATCH("A",'Saisie résultats'!AI37:AM37,0)),ISERROR(MATCH("A",'Saisie résultats'!AV37:AX37,0)))),"A",SUM('Saisie résultats'!AE37:AH37,'Saisie résultats'!AL37:AM37,'Saisie résultats'!AU37:AX37)))</f>
      </c>
      <c r="I38" s="38">
        <f>IF(ISBLANK('Liste élèves'!B39),"",IF(NOT(AND(ISERROR(MATCH("A",'Saisie résultats'!BO37:BS37,0)),ISERROR(MATCH("A",'Saisie résultats'!BV37:BX37,0)))),"A",SUM('Saisie résultats'!BO37:BS37,'Saisie résultats'!BV37:BX37)))</f>
      </c>
      <c r="J38" s="38">
        <f>IF(ISBLANK('Liste élèves'!B39),"",IF(NOT(AND(ISERROR(MATCH("A",'Saisie résultats'!BT37:BU37,0)),ISERROR(MATCH("A",'Saisie résultats'!BY37:CH37,0)))),"A",SUM('Saisie résultats'!BT37:BU37,'Saisie résultats'!BY37:CH37)))</f>
      </c>
      <c r="K38" s="38">
        <f>IF(ISBLANK('Liste élèves'!B39),"",IF(NOT(AND(ISERROR(MATCH("A",'Saisie résultats'!CL37:CR37,0)))),"A",SUM('Saisie résultats'!CL37:CR37)))</f>
      </c>
      <c r="L38" s="38">
        <f>IF(ISBLANK('Liste élèves'!B39),"",IF(NOT(AND(ISERROR(MATCH("A",'Saisie résultats'!CI37:CK37,0)),ISERROR(MATCH("A",'Saisie résultats'!CS37:CV37,0)))),"A",SUM('Saisie résultats'!CI37:CK37,'Saisie résultats'!CS37:CV37)))</f>
      </c>
      <c r="M38" s="38">
        <f>IF(ISBLANK('Liste élèves'!B39),"",IF(NOT(AND(ISERROR(MATCH("A",'Saisie résultats'!BL37:BN37,0)),ISERROR(MATCH("A",'Saisie résultats'!CW37:CY37,0)))),"A",SUM('Saisie résultats'!BL37:BN37,'Saisie résultats'!CW37:CY37)))</f>
      </c>
      <c r="N38" s="22" t="b">
        <f>AND(NOT(ISBLANK('Liste élèves'!B39)),COUNTA('Saisie résultats'!D37:CY37)&lt;&gt;100)</f>
        <v>0</v>
      </c>
      <c r="O38" s="22">
        <f>COUNTBLANK('Saisie résultats'!D37:CY37)-O$9</f>
        <v>100</v>
      </c>
      <c r="P38" s="22" t="b">
        <f t="shared" si="2"/>
        <v>1</v>
      </c>
      <c r="Q38" s="22">
        <f>IF(ISBLANK('Liste élèves'!B39),"",IF(OR(ISTEXT(D38),ISTEXT(E38),ISTEXT(F38),ISTEXT(G38),ISTEXT(H38)),"",SUM(D38:H38)))</f>
      </c>
      <c r="R38" s="22">
        <f>IF(ISBLANK('Liste élèves'!B39),"",IF(OR(ISTEXT(I38),ISTEXT(J38),ISTEXT(K38),ISTEXT(L38),ISTEXT(M38)),"",SUM(I38:M38)))</f>
      </c>
      <c r="IS38" s="7"/>
    </row>
    <row r="39" spans="2:253" s="22" customFormat="1" ht="15" customHeight="1">
      <c r="B39" s="36">
        <v>30</v>
      </c>
      <c r="C39" s="37">
        <f>IF(ISBLANK('Liste élèves'!B40),"",('Liste élèves'!B40))</f>
      </c>
      <c r="D39" s="38">
        <f>IF(ISBLANK('Liste élèves'!B40),"",IF(NOT(AND(ISERROR(MATCH("A",'Saisie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</f>
      </c>
      <c r="E39" s="38">
        <f>IF(ISBLANK('Liste élèves'!B40),"",IF(NOT(AND(ISERROR(MATCH("A",'Saisie résultats'!M38:R38,0)),ISERROR(MATCH("A",'Saisie résultats'!AC38:AC38,0)),ISERROR(MATCH("A",'Saisie résultats'!BA38:BC38,0)))),"A",SUM('Saisie résultats'!M38:R38,'Saisie résultats'!AC38,'Saisie résultats'!BA38:BC38)))</f>
      </c>
      <c r="F39" s="38">
        <f>IF(ISBLANK('Liste élèves'!B40),"",IF(NOT(AND(ISERROR(MATCH("A",'Saisie résultats'!J38:L38,0)),ISERROR(MATCH("A",'Saisie résultats'!AY38:AZ38,0)),ISERROR(MATCH("A",'Saisie résultats'!BD38:BH38,0)))),"A",SUM('Saisie résultats'!J38:L38,'Saisie résultats'!AY38:AZ38,'Saisie résultats'!BD38:BH38)))</f>
      </c>
      <c r="G39" s="38">
        <f>IF(ISBLANK('Liste élèves'!B40),"",IF(NOT(AND(ISERROR(MATCH("A",'Saisie résultats'!S38:W38,0)),ISERROR(MATCH("A",'Saisie résultats'!AI38:AK38,0)),ISERROR(MATCH("A",'Saisie résultats'!AN38:AT38,0)))),"A",SUM('Saisie résultats'!S38:W38,'Saisie résultats'!AI38:AK38,'Saisie résultats'!AN38:AT38)))</f>
      </c>
      <c r="H39" s="38">
        <f>IF(ISBLANK('Liste élèves'!B40),"",IF(NOT(AND(ISERROR(MATCH("A",'Saisie résultats'!AE38:AH38,0)),ISERROR(MATCH("A",'Saisie résultats'!AI38:AM38,0)),ISERROR(MATCH("A",'Saisie résultats'!AV38:AX38,0)))),"A",SUM('Saisie résultats'!AE38:AH38,'Saisie résultats'!AL38:AM38,'Saisie résultats'!AU38:AX38)))</f>
      </c>
      <c r="I39" s="38">
        <f>IF(ISBLANK('Liste élèves'!B40),"",IF(NOT(AND(ISERROR(MATCH("A",'Saisie résultats'!BO38:BS38,0)),ISERROR(MATCH("A",'Saisie résultats'!BV38:BX38,0)))),"A",SUM('Saisie résultats'!BO38:BS38,'Saisie résultats'!BV38:BX38)))</f>
      </c>
      <c r="J39" s="38">
        <f>IF(ISBLANK('Liste élèves'!B40),"",IF(NOT(AND(ISERROR(MATCH("A",'Saisie résultats'!BT38:BU38,0)),ISERROR(MATCH("A",'Saisie résultats'!BY38:CH38,0)))),"A",SUM('Saisie résultats'!BT38:BU38,'Saisie résultats'!BY38:CH38)))</f>
      </c>
      <c r="K39" s="38">
        <f>IF(ISBLANK('Liste élèves'!B40),"",IF(NOT(AND(ISERROR(MATCH("A",'Saisie résultats'!CL38:CR38,0)))),"A",SUM('Saisie résultats'!CL38:CR38)))</f>
      </c>
      <c r="L39" s="38">
        <f>IF(ISBLANK('Liste élèves'!B40),"",IF(NOT(AND(ISERROR(MATCH("A",'Saisie résultats'!CI38:CK38,0)),ISERROR(MATCH("A",'Saisie résultats'!CS38:CV38,0)))),"A",SUM('Saisie résultats'!CI38:CK38,'Saisie résultats'!CS38:CV38)))</f>
      </c>
      <c r="M39" s="38">
        <f>IF(ISBLANK('Liste élèves'!B40),"",IF(NOT(AND(ISERROR(MATCH("A",'Saisie résultats'!BL38:BN38,0)),ISERROR(MATCH("A",'Saisie résultats'!CW38:CY38,0)))),"A",SUM('Saisie résultats'!BL38:BN38,'Saisie résultats'!CW38:CY38)))</f>
      </c>
      <c r="N39" s="22" t="b">
        <f>AND(NOT(ISBLANK('Liste élèves'!B40)),COUNTA('Saisie résultats'!D38:CY38)&lt;&gt;100)</f>
        <v>0</v>
      </c>
      <c r="O39" s="22">
        <f>COUNTBLANK('Saisie résultats'!D38:CY38)-O$9</f>
        <v>100</v>
      </c>
      <c r="P39" s="22" t="b">
        <f t="shared" si="2"/>
        <v>1</v>
      </c>
      <c r="Q39" s="22">
        <f>IF(ISBLANK('Liste élèves'!B40),"",IF(OR(ISTEXT(D39),ISTEXT(E39),ISTEXT(F39),ISTEXT(G39),ISTEXT(H39)),"",SUM(D39:H39)))</f>
      </c>
      <c r="R39" s="22">
        <f>IF(ISBLANK('Liste élèves'!B40),"",IF(OR(ISTEXT(I39),ISTEXT(J39),ISTEXT(K39),ISTEXT(L39),ISTEXT(M39)),"",SUM(I39:M39)))</f>
      </c>
      <c r="IS39" s="7"/>
    </row>
    <row r="40" spans="2:253" s="22" customFormat="1" ht="15" customHeight="1">
      <c r="B40" s="36">
        <v>31</v>
      </c>
      <c r="C40" s="37">
        <f>IF(ISBLANK('Liste élèves'!B41),"",('Liste élèves'!B41))</f>
      </c>
      <c r="D40" s="38">
        <f>IF(ISBLANK('Liste élèves'!B41),"",IF(NOT(AND(ISERROR(MATCH("A",'Saisie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</f>
      </c>
      <c r="E40" s="38">
        <f>IF(ISBLANK('Liste élèves'!B41),"",IF(NOT(AND(ISERROR(MATCH("A",'Saisie résultats'!M39:R39,0)),ISERROR(MATCH("A",'Saisie résultats'!AC39:AC39,0)),ISERROR(MATCH("A",'Saisie résultats'!BA39:BC39,0)))),"A",SUM('Saisie résultats'!M39:R39,'Saisie résultats'!AC39,'Saisie résultats'!BA39:BC39)))</f>
      </c>
      <c r="F40" s="38">
        <f>IF(ISBLANK('Liste élèves'!B41),"",IF(NOT(AND(ISERROR(MATCH("A",'Saisie résultats'!J39:L39,0)),ISERROR(MATCH("A",'Saisie résultats'!AY39:AZ39,0)),ISERROR(MATCH("A",'Saisie résultats'!BD39:BH39,0)))),"A",SUM('Saisie résultats'!J39:L39,'Saisie résultats'!AY39:AZ39,'Saisie résultats'!BD39:BH39)))</f>
      </c>
      <c r="G40" s="38">
        <f>IF(ISBLANK('Liste élèves'!B41),"",IF(NOT(AND(ISERROR(MATCH("A",'Saisie résultats'!S39:W39,0)),ISERROR(MATCH("A",'Saisie résultats'!AI39:AK39,0)),ISERROR(MATCH("A",'Saisie résultats'!AN39:AT39,0)))),"A",SUM('Saisie résultats'!S39:W39,'Saisie résultats'!AI39:AK39,'Saisie résultats'!AN39:AT39)))</f>
      </c>
      <c r="H40" s="38">
        <f>IF(ISBLANK('Liste élèves'!B41),"",IF(NOT(AND(ISERROR(MATCH("A",'Saisie résultats'!AE39:AH39,0)),ISERROR(MATCH("A",'Saisie résultats'!AI39:AM39,0)),ISERROR(MATCH("A",'Saisie résultats'!AV39:AX39,0)))),"A",SUM('Saisie résultats'!AE39:AH39,'Saisie résultats'!AL39:AM39,'Saisie résultats'!AU39:AX39)))</f>
      </c>
      <c r="I40" s="38">
        <f>IF(ISBLANK('Liste élèves'!B41),"",IF(NOT(AND(ISERROR(MATCH("A",'Saisie résultats'!BO39:BS39,0)),ISERROR(MATCH("A",'Saisie résultats'!BV39:BX39,0)))),"A",SUM('Saisie résultats'!BO39:BS39,'Saisie résultats'!BV39:BX39)))</f>
      </c>
      <c r="J40" s="38">
        <f>IF(ISBLANK('Liste élèves'!B41),"",IF(NOT(AND(ISERROR(MATCH("A",'Saisie résultats'!BT39:BU39,0)),ISERROR(MATCH("A",'Saisie résultats'!BY39:CH39,0)))),"A",SUM('Saisie résultats'!BT39:BU39,'Saisie résultats'!BY39:CH39)))</f>
      </c>
      <c r="K40" s="38">
        <f>IF(ISBLANK('Liste élèves'!B41),"",IF(NOT(AND(ISERROR(MATCH("A",'Saisie résultats'!CL39:CR39,0)))),"A",SUM('Saisie résultats'!CL39:CR39)))</f>
      </c>
      <c r="L40" s="38">
        <f>IF(ISBLANK('Liste élèves'!B41),"",IF(NOT(AND(ISERROR(MATCH("A",'Saisie résultats'!CI39:CK39,0)),ISERROR(MATCH("A",'Saisie résultats'!CS39:CV39,0)))),"A",SUM('Saisie résultats'!CI39:CK39,'Saisie résultats'!CS39:CV39)))</f>
      </c>
      <c r="M40" s="38">
        <f>IF(ISBLANK('Liste élèves'!B41),"",IF(NOT(AND(ISERROR(MATCH("A",'Saisie résultats'!BL39:BN39,0)),ISERROR(MATCH("A",'Saisie résultats'!CW39:CY39,0)))),"A",SUM('Saisie résultats'!BL39:BN39,'Saisie résultats'!CW39:CY39)))</f>
      </c>
      <c r="N40" s="22" t="b">
        <f>AND(NOT(ISBLANK('Liste élèves'!B41)),COUNTA('Saisie résultats'!D39:CY39)&lt;&gt;100)</f>
        <v>0</v>
      </c>
      <c r="O40" s="22">
        <f>COUNTBLANK('Saisie résultats'!D39:CY39)-O$9</f>
        <v>100</v>
      </c>
      <c r="P40" s="22" t="b">
        <f t="shared" si="2"/>
        <v>1</v>
      </c>
      <c r="Q40" s="22">
        <f>IF(ISBLANK('Liste élèves'!B41),"",IF(OR(ISTEXT(D40),ISTEXT(E40),ISTEXT(F40),ISTEXT(G40),ISTEXT(H40)),"",SUM(D40:H40)))</f>
      </c>
      <c r="R40" s="22">
        <f>IF(ISBLANK('Liste élèves'!B41),"",IF(OR(ISTEXT(I40),ISTEXT(J40),ISTEXT(K40),ISTEXT(L40),ISTEXT(M40)),"",SUM(I40:M40)))</f>
      </c>
      <c r="IS40" s="7"/>
    </row>
    <row r="41" spans="2:253" s="22" customFormat="1" ht="15" customHeight="1">
      <c r="B41" s="36">
        <v>32</v>
      </c>
      <c r="C41" s="37">
        <f>IF(ISBLANK('Liste élèves'!B42),"",('Liste élèves'!B42))</f>
      </c>
      <c r="D41" s="38">
        <f>IF(ISBLANK('Liste élèves'!B42),"",IF(NOT(AND(ISERROR(MATCH("A",'Saisie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</f>
      </c>
      <c r="E41" s="38">
        <f>IF(ISBLANK('Liste élèves'!B42),"",IF(NOT(AND(ISERROR(MATCH("A",'Saisie résultats'!M40:R40,0)),ISERROR(MATCH("A",'Saisie résultats'!AC40:AC40,0)),ISERROR(MATCH("A",'Saisie résultats'!BA40:BC40,0)))),"A",SUM('Saisie résultats'!M40:R40,'Saisie résultats'!AC40,'Saisie résultats'!BA40:BC40)))</f>
      </c>
      <c r="F41" s="38">
        <f>IF(ISBLANK('Liste élèves'!B42),"",IF(NOT(AND(ISERROR(MATCH("A",'Saisie résultats'!J40:L40,0)),ISERROR(MATCH("A",'Saisie résultats'!AY40:AZ40,0)),ISERROR(MATCH("A",'Saisie résultats'!BD40:BH40,0)))),"A",SUM('Saisie résultats'!J40:L40,'Saisie résultats'!AY40:AZ40,'Saisie résultats'!BD40:BH40)))</f>
      </c>
      <c r="G41" s="38">
        <f>IF(ISBLANK('Liste élèves'!B42),"",IF(NOT(AND(ISERROR(MATCH("A",'Saisie résultats'!S40:W40,0)),ISERROR(MATCH("A",'Saisie résultats'!AI40:AK40,0)),ISERROR(MATCH("A",'Saisie résultats'!AN40:AT40,0)))),"A",SUM('Saisie résultats'!S40:W40,'Saisie résultats'!AI40:AK40,'Saisie résultats'!AN40:AT40)))</f>
      </c>
      <c r="H41" s="38">
        <f>IF(ISBLANK('Liste élèves'!B42),"",IF(NOT(AND(ISERROR(MATCH("A",'Saisie résultats'!AE40:AH40,0)),ISERROR(MATCH("A",'Saisie résultats'!AI40:AM40,0)),ISERROR(MATCH("A",'Saisie résultats'!AV40:AX40,0)))),"A",SUM('Saisie résultats'!AE40:AH40,'Saisie résultats'!AL40:AM40,'Saisie résultats'!AU40:AX40)))</f>
      </c>
      <c r="I41" s="38">
        <f>IF(ISBLANK('Liste élèves'!B42),"",IF(NOT(AND(ISERROR(MATCH("A",'Saisie résultats'!BO40:BS40,0)),ISERROR(MATCH("A",'Saisie résultats'!BV40:BX40,0)))),"A",SUM('Saisie résultats'!BO40:BS40,'Saisie résultats'!BV40:BX40)))</f>
      </c>
      <c r="J41" s="38">
        <f>IF(ISBLANK('Liste élèves'!B42),"",IF(NOT(AND(ISERROR(MATCH("A",'Saisie résultats'!BT40:BU40,0)),ISERROR(MATCH("A",'Saisie résultats'!BY40:CH40,0)))),"A",SUM('Saisie résultats'!BT40:BU40,'Saisie résultats'!BY40:CH40)))</f>
      </c>
      <c r="K41" s="38">
        <f>IF(ISBLANK('Liste élèves'!B42),"",IF(NOT(AND(ISERROR(MATCH("A",'Saisie résultats'!CL40:CR40,0)))),"A",SUM('Saisie résultats'!CL40:CR40)))</f>
      </c>
      <c r="L41" s="38">
        <f>IF(ISBLANK('Liste élèves'!B42),"",IF(NOT(AND(ISERROR(MATCH("A",'Saisie résultats'!CI40:CK40,0)),ISERROR(MATCH("A",'Saisie résultats'!CS40:CV40,0)))),"A",SUM('Saisie résultats'!CI40:CK40,'Saisie résultats'!CS40:CV40)))</f>
      </c>
      <c r="M41" s="38">
        <f>IF(ISBLANK('Liste élèves'!B42),"",IF(NOT(AND(ISERROR(MATCH("A",'Saisie résultats'!BL40:BN40,0)),ISERROR(MATCH("A",'Saisie résultats'!CW40:CY40,0)))),"A",SUM('Saisie résultats'!BL40:BN40,'Saisie résultats'!CW40:CY40)))</f>
      </c>
      <c r="N41" s="22" t="b">
        <f>AND(NOT(ISBLANK('Liste élèves'!B42)),COUNTA('Saisie résultats'!D40:CY40)&lt;&gt;100)</f>
        <v>0</v>
      </c>
      <c r="O41" s="22">
        <f>COUNTBLANK('Saisie résultats'!D40:CY40)-O$9</f>
        <v>100</v>
      </c>
      <c r="P41" s="22" t="b">
        <f t="shared" si="2"/>
        <v>1</v>
      </c>
      <c r="Q41" s="22">
        <f>IF(ISBLANK('Liste élèves'!B42),"",IF(OR(ISTEXT(D41),ISTEXT(E41),ISTEXT(F41),ISTEXT(G41),ISTEXT(H41)),"",SUM(D41:H41)))</f>
      </c>
      <c r="R41" s="22">
        <f>IF(ISBLANK('Liste élèves'!B42),"",IF(OR(ISTEXT(I41),ISTEXT(J41),ISTEXT(K41),ISTEXT(L41),ISTEXT(M41)),"",SUM(I41:M41)))</f>
      </c>
      <c r="IS41" s="7"/>
    </row>
    <row r="42" spans="2:253" s="22" customFormat="1" ht="15" customHeight="1">
      <c r="B42" s="36">
        <v>33</v>
      </c>
      <c r="C42" s="37">
        <f>IF(ISBLANK('Liste élèves'!B43),"",('Liste élèves'!B43))</f>
      </c>
      <c r="D42" s="38">
        <f>IF(ISBLANK('Liste élèves'!B43),"",IF(NOT(AND(ISERROR(MATCH("A",'Saisie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</f>
      </c>
      <c r="E42" s="38">
        <f>IF(ISBLANK('Liste élèves'!B43),"",IF(NOT(AND(ISERROR(MATCH("A",'Saisie résultats'!M41:R41,0)),ISERROR(MATCH("A",'Saisie résultats'!AC41:AC41,0)),ISERROR(MATCH("A",'Saisie résultats'!BA41:BC41,0)))),"A",SUM('Saisie résultats'!M41:R41,'Saisie résultats'!AC41,'Saisie résultats'!BA41:BC41)))</f>
      </c>
      <c r="F42" s="38">
        <f>IF(ISBLANK('Liste élèves'!B43),"",IF(NOT(AND(ISERROR(MATCH("A",'Saisie résultats'!J41:L41,0)),ISERROR(MATCH("A",'Saisie résultats'!AY41:AZ41,0)),ISERROR(MATCH("A",'Saisie résultats'!BD41:BH41,0)))),"A",SUM('Saisie résultats'!J41:L41,'Saisie résultats'!AY41:AZ41,'Saisie résultats'!BD41:BH41)))</f>
      </c>
      <c r="G42" s="38">
        <f>IF(ISBLANK('Liste élèves'!B43),"",IF(NOT(AND(ISERROR(MATCH("A",'Saisie résultats'!S41:W41,0)),ISERROR(MATCH("A",'Saisie résultats'!AI41:AK41,0)),ISERROR(MATCH("A",'Saisie résultats'!AN41:AT41,0)))),"A",SUM('Saisie résultats'!S41:W41,'Saisie résultats'!AI41:AK41,'Saisie résultats'!AN41:AT41)))</f>
      </c>
      <c r="H42" s="38">
        <f>IF(ISBLANK('Liste élèves'!B43),"",IF(NOT(AND(ISERROR(MATCH("A",'Saisie résultats'!AE41:AH41,0)),ISERROR(MATCH("A",'Saisie résultats'!AI41:AM41,0)),ISERROR(MATCH("A",'Saisie résultats'!AV41:AX41,0)))),"A",SUM('Saisie résultats'!AE41:AH41,'Saisie résultats'!AL41:AM41,'Saisie résultats'!AU41:AX41)))</f>
      </c>
      <c r="I42" s="38">
        <f>IF(ISBLANK('Liste élèves'!B43),"",IF(NOT(AND(ISERROR(MATCH("A",'Saisie résultats'!BO41:BS41,0)),ISERROR(MATCH("A",'Saisie résultats'!BV41:BX41,0)))),"A",SUM('Saisie résultats'!BO41:BS41,'Saisie résultats'!BV41:BX41)))</f>
      </c>
      <c r="J42" s="38">
        <f>IF(ISBLANK('Liste élèves'!B43),"",IF(NOT(AND(ISERROR(MATCH("A",'Saisie résultats'!BT41:BU41,0)),ISERROR(MATCH("A",'Saisie résultats'!BY41:CH41,0)))),"A",SUM('Saisie résultats'!BT41:BU41,'Saisie résultats'!BY41:CH41)))</f>
      </c>
      <c r="K42" s="38">
        <f>IF(ISBLANK('Liste élèves'!B43),"",IF(NOT(AND(ISERROR(MATCH("A",'Saisie résultats'!CL41:CR41,0)))),"A",SUM('Saisie résultats'!CL41:CR41)))</f>
      </c>
      <c r="L42" s="38">
        <f>IF(ISBLANK('Liste élèves'!B43),"",IF(NOT(AND(ISERROR(MATCH("A",'Saisie résultats'!CI41:CK41,0)),ISERROR(MATCH("A",'Saisie résultats'!CS41:CV41,0)))),"A",SUM('Saisie résultats'!CI41:CK41,'Saisie résultats'!CS41:CV41)))</f>
      </c>
      <c r="M42" s="38">
        <f>IF(ISBLANK('Liste élèves'!B43),"",IF(NOT(AND(ISERROR(MATCH("A",'Saisie résultats'!BL41:BN41,0)),ISERROR(MATCH("A",'Saisie résultats'!CW41:CY41,0)))),"A",SUM('Saisie résultats'!BL41:BN41,'Saisie résultats'!CW41:CY41)))</f>
      </c>
      <c r="N42" s="22" t="b">
        <f>AND(NOT(ISBLANK('Liste élèves'!B43)),COUNTA('Saisie résultats'!D41:CY41)&lt;&gt;100)</f>
        <v>0</v>
      </c>
      <c r="O42" s="22">
        <f>COUNTBLANK('Saisie résultats'!D41:CY41)-O$9</f>
        <v>100</v>
      </c>
      <c r="P42" s="22" t="b">
        <f aca="true" t="shared" si="3" ref="P42:P73">OR(N42,COUNTIF(D42:M42,"A")&gt;0,IF(C42="",TRUE,FALSE))</f>
        <v>1</v>
      </c>
      <c r="Q42" s="22">
        <f>IF(ISBLANK('Liste élèves'!B43),"",IF(OR(ISTEXT(D42),ISTEXT(E42),ISTEXT(F42),ISTEXT(G42),ISTEXT(H42)),"",SUM(D42:H42)))</f>
      </c>
      <c r="R42" s="22">
        <f>IF(ISBLANK('Liste élèves'!B43),"",IF(OR(ISTEXT(I42),ISTEXT(J42),ISTEXT(K42),ISTEXT(L42),ISTEXT(M42)),"",SUM(I42:M42)))</f>
      </c>
      <c r="IS42" s="7"/>
    </row>
    <row r="43" spans="2:253" s="22" customFormat="1" ht="15" customHeight="1">
      <c r="B43" s="36">
        <v>34</v>
      </c>
      <c r="C43" s="37">
        <f>IF(ISBLANK('Liste élèves'!B44),"",('Liste élèves'!B44))</f>
      </c>
      <c r="D43" s="38">
        <f>IF(ISBLANK('Liste élèves'!B44),"",IF(NOT(AND(ISERROR(MATCH("A",'Saisie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</f>
      </c>
      <c r="E43" s="38">
        <f>IF(ISBLANK('Liste élèves'!B44),"",IF(NOT(AND(ISERROR(MATCH("A",'Saisie résultats'!M42:R42,0)),ISERROR(MATCH("A",'Saisie résultats'!AC42:AC42,0)),ISERROR(MATCH("A",'Saisie résultats'!BA42:BC42,0)))),"A",SUM('Saisie résultats'!M42:R42,'Saisie résultats'!AC42,'Saisie résultats'!BA42:BC42)))</f>
      </c>
      <c r="F43" s="38">
        <f>IF(ISBLANK('Liste élèves'!B44),"",IF(NOT(AND(ISERROR(MATCH("A",'Saisie résultats'!J42:L42,0)),ISERROR(MATCH("A",'Saisie résultats'!AY42:AZ42,0)),ISERROR(MATCH("A",'Saisie résultats'!BD42:BH42,0)))),"A",SUM('Saisie résultats'!J42:L42,'Saisie résultats'!AY42:AZ42,'Saisie résultats'!BD42:BH42)))</f>
      </c>
      <c r="G43" s="38">
        <f>IF(ISBLANK('Liste élèves'!B44),"",IF(NOT(AND(ISERROR(MATCH("A",'Saisie résultats'!S42:W42,0)),ISERROR(MATCH("A",'Saisie résultats'!AI42:AK42,0)),ISERROR(MATCH("A",'Saisie résultats'!AN42:AT42,0)))),"A",SUM('Saisie résultats'!S42:W42,'Saisie résultats'!AI42:AK42,'Saisie résultats'!AN42:AT42)))</f>
      </c>
      <c r="H43" s="38">
        <f>IF(ISBLANK('Liste élèves'!B44),"",IF(NOT(AND(ISERROR(MATCH("A",'Saisie résultats'!AE42:AH42,0)),ISERROR(MATCH("A",'Saisie résultats'!AI42:AM42,0)),ISERROR(MATCH("A",'Saisie résultats'!AV42:AX42,0)))),"A",SUM('Saisie résultats'!AE42:AH42,'Saisie résultats'!AL42:AM42,'Saisie résultats'!AU42:AX42)))</f>
      </c>
      <c r="I43" s="38">
        <f>IF(ISBLANK('Liste élèves'!B44),"",IF(NOT(AND(ISERROR(MATCH("A",'Saisie résultats'!BO42:BS42,0)),ISERROR(MATCH("A",'Saisie résultats'!BV42:BX42,0)))),"A",SUM('Saisie résultats'!BO42:BS42,'Saisie résultats'!BV42:BX42)))</f>
      </c>
      <c r="J43" s="38">
        <f>IF(ISBLANK('Liste élèves'!B44),"",IF(NOT(AND(ISERROR(MATCH("A",'Saisie résultats'!BT42:BU42,0)),ISERROR(MATCH("A",'Saisie résultats'!BY42:CH42,0)))),"A",SUM('Saisie résultats'!BT42:BU42,'Saisie résultats'!BY42:CH42)))</f>
      </c>
      <c r="K43" s="38">
        <f>IF(ISBLANK('Liste élèves'!B44),"",IF(NOT(AND(ISERROR(MATCH("A",'Saisie résultats'!CL42:CR42,0)))),"A",SUM('Saisie résultats'!CL42:CR42)))</f>
      </c>
      <c r="L43" s="38">
        <f>IF(ISBLANK('Liste élèves'!B44),"",IF(NOT(AND(ISERROR(MATCH("A",'Saisie résultats'!CI42:CK42,0)),ISERROR(MATCH("A",'Saisie résultats'!CS42:CV42,0)))),"A",SUM('Saisie résultats'!CI42:CK42,'Saisie résultats'!CS42:CV42)))</f>
      </c>
      <c r="M43" s="38">
        <f>IF(ISBLANK('Liste élèves'!B44),"",IF(NOT(AND(ISERROR(MATCH("A",'Saisie résultats'!BL42:BN42,0)),ISERROR(MATCH("A",'Saisie résultats'!CW42:CY42,0)))),"A",SUM('Saisie résultats'!BL42:BN42,'Saisie résultats'!CW42:CY42)))</f>
      </c>
      <c r="N43" s="22" t="b">
        <f>AND(NOT(ISBLANK('Liste élèves'!B44)),COUNTA('Saisie résultats'!D42:CY42)&lt;&gt;100)</f>
        <v>0</v>
      </c>
      <c r="O43" s="22">
        <f>COUNTBLANK('Saisie résultats'!D42:CY42)-O$9</f>
        <v>100</v>
      </c>
      <c r="P43" s="22" t="b">
        <f t="shared" si="3"/>
        <v>1</v>
      </c>
      <c r="Q43" s="22">
        <f>IF(ISBLANK('Liste élèves'!B44),"",IF(OR(ISTEXT(D43),ISTEXT(E43),ISTEXT(F43),ISTEXT(G43),ISTEXT(H43)),"",SUM(D43:H43)))</f>
      </c>
      <c r="R43" s="22">
        <f>IF(ISBLANK('Liste élèves'!B44),"",IF(OR(ISTEXT(I43),ISTEXT(J43),ISTEXT(K43),ISTEXT(L43),ISTEXT(M43)),"",SUM(I43:M43)))</f>
      </c>
      <c r="AD43" s="39"/>
      <c r="AE43" s="39"/>
      <c r="AF43" s="40"/>
      <c r="AG43" s="40"/>
      <c r="AH43" s="40"/>
      <c r="AI43" s="40"/>
      <c r="AJ43" s="40"/>
      <c r="IS43" s="7"/>
    </row>
    <row r="44" spans="2:253" s="22" customFormat="1" ht="15" customHeight="1">
      <c r="B44" s="36">
        <v>35</v>
      </c>
      <c r="C44" s="37">
        <f>IF(ISBLANK('Liste élèves'!B45),"",('Liste élèves'!B45))</f>
      </c>
      <c r="D44" s="38">
        <f>IF(ISBLANK('Liste élèves'!B45),"",IF(NOT(AND(ISERROR(MATCH("A",'Saisie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</f>
      </c>
      <c r="E44" s="38">
        <f>IF(ISBLANK('Liste élèves'!B45),"",IF(NOT(AND(ISERROR(MATCH("A",'Saisie résultats'!M43:R43,0)),ISERROR(MATCH("A",'Saisie résultats'!AC43:AC43,0)),ISERROR(MATCH("A",'Saisie résultats'!BA43:BC43,0)))),"A",SUM('Saisie résultats'!M43:R43,'Saisie résultats'!AC43,'Saisie résultats'!BA43:BC43)))</f>
      </c>
      <c r="F44" s="38">
        <f>IF(ISBLANK('Liste élèves'!B45),"",IF(NOT(AND(ISERROR(MATCH("A",'Saisie résultats'!J43:L43,0)),ISERROR(MATCH("A",'Saisie résultats'!AY43:AZ43,0)),ISERROR(MATCH("A",'Saisie résultats'!BD43:BH43,0)))),"A",SUM('Saisie résultats'!J43:L43,'Saisie résultats'!AY43:AZ43,'Saisie résultats'!BD43:BH43)))</f>
      </c>
      <c r="G44" s="38">
        <f>IF(ISBLANK('Liste élèves'!B45),"",IF(NOT(AND(ISERROR(MATCH("A",'Saisie résultats'!S43:W43,0)),ISERROR(MATCH("A",'Saisie résultats'!AI43:AK43,0)),ISERROR(MATCH("A",'Saisie résultats'!AN43:AT43,0)))),"A",SUM('Saisie résultats'!S43:W43,'Saisie résultats'!AI43:AK43,'Saisie résultats'!AN43:AT43)))</f>
      </c>
      <c r="H44" s="38">
        <f>IF(ISBLANK('Liste élèves'!B45),"",IF(NOT(AND(ISERROR(MATCH("A",'Saisie résultats'!AE43:AH43,0)),ISERROR(MATCH("A",'Saisie résultats'!AI43:AM43,0)),ISERROR(MATCH("A",'Saisie résultats'!AV43:AX43,0)))),"A",SUM('Saisie résultats'!AE43:AH43,'Saisie résultats'!AL43:AM43,'Saisie résultats'!AU43:AX43)))</f>
      </c>
      <c r="I44" s="38">
        <f>IF(ISBLANK('Liste élèves'!B45),"",IF(NOT(AND(ISERROR(MATCH("A",'Saisie résultats'!BO43:BS43,0)),ISERROR(MATCH("A",'Saisie résultats'!BV43:BX43,0)))),"A",SUM('Saisie résultats'!BO43:BS43,'Saisie résultats'!BV43:BX43)))</f>
      </c>
      <c r="J44" s="38">
        <f>IF(ISBLANK('Liste élèves'!B45),"",IF(NOT(AND(ISERROR(MATCH("A",'Saisie résultats'!BT43:BU43,0)),ISERROR(MATCH("A",'Saisie résultats'!BY43:CH43,0)))),"A",SUM('Saisie résultats'!BT43:BU43,'Saisie résultats'!BY43:CH43)))</f>
      </c>
      <c r="K44" s="38">
        <f>IF(ISBLANK('Liste élèves'!B45),"",IF(NOT(AND(ISERROR(MATCH("A",'Saisie résultats'!CL43:CR43,0)))),"A",SUM('Saisie résultats'!CL43:CR43)))</f>
      </c>
      <c r="L44" s="38">
        <f>IF(ISBLANK('Liste élèves'!B45),"",IF(NOT(AND(ISERROR(MATCH("A",'Saisie résultats'!CI43:CK43,0)),ISERROR(MATCH("A",'Saisie résultats'!CS43:CV43,0)))),"A",SUM('Saisie résultats'!CI43:CK43,'Saisie résultats'!CS43:CV43)))</f>
      </c>
      <c r="M44" s="38">
        <f>IF(ISBLANK('Liste élèves'!B45),"",IF(NOT(AND(ISERROR(MATCH("A",'Saisie résultats'!BL43:BN43,0)),ISERROR(MATCH("A",'Saisie résultats'!CW43:CY43,0)))),"A",SUM('Saisie résultats'!BL43:BN43,'Saisie résultats'!CW43:CY43)))</f>
      </c>
      <c r="N44" s="22" t="b">
        <f>AND(NOT(ISBLANK('Liste élèves'!B45)),COUNTA('Saisie résultats'!D43:CY43)&lt;&gt;100)</f>
        <v>0</v>
      </c>
      <c r="O44" s="22">
        <f>COUNTBLANK('Saisie résultats'!D43:CY43)-O$9</f>
        <v>100</v>
      </c>
      <c r="P44" s="22" t="b">
        <f t="shared" si="3"/>
        <v>1</v>
      </c>
      <c r="Q44" s="22">
        <f>IF(ISBLANK('Liste élèves'!B45),"",IF(OR(ISTEXT(D44),ISTEXT(E44),ISTEXT(F44),ISTEXT(G44),ISTEXT(H44)),"",SUM(D44:H44)))</f>
      </c>
      <c r="R44" s="22">
        <f>IF(ISBLANK('Liste élèves'!B45),"",IF(OR(ISTEXT(I44),ISTEXT(J44),ISTEXT(K44),ISTEXT(L44),ISTEXT(M44)),"",SUM(I44:M44)))</f>
      </c>
      <c r="AD44" s="39"/>
      <c r="AE44" s="39"/>
      <c r="AF44" s="40"/>
      <c r="AG44" s="40"/>
      <c r="AH44" s="40"/>
      <c r="AI44" s="40"/>
      <c r="AJ44" s="40"/>
      <c r="IS44" s="7"/>
    </row>
    <row r="45" spans="2:253" s="22" customFormat="1" ht="15" customHeight="1">
      <c r="B45" s="36">
        <v>36</v>
      </c>
      <c r="C45" s="37">
        <f>IF(ISBLANK('Liste élèves'!B46),"",('Liste élèves'!B46))</f>
      </c>
      <c r="D45" s="38">
        <f>IF(ISBLANK('Liste élèves'!B46),"",IF(NOT(AND(ISERROR(MATCH("A",'Saisie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</f>
      </c>
      <c r="E45" s="38">
        <f>IF(ISBLANK('Liste élèves'!B46),"",IF(NOT(AND(ISERROR(MATCH("A",'Saisie résultats'!M44:R44,0)),ISERROR(MATCH("A",'Saisie résultats'!AC44:AC44,0)),ISERROR(MATCH("A",'Saisie résultats'!BA44:BC44,0)))),"A",SUM('Saisie résultats'!M44:R44,'Saisie résultats'!AC44,'Saisie résultats'!BA44:BC44)))</f>
      </c>
      <c r="F45" s="38">
        <f>IF(ISBLANK('Liste élèves'!B46),"",IF(NOT(AND(ISERROR(MATCH("A",'Saisie résultats'!J44:L44,0)),ISERROR(MATCH("A",'Saisie résultats'!AY44:AZ44,0)),ISERROR(MATCH("A",'Saisie résultats'!BD44:BH44,0)))),"A",SUM('Saisie résultats'!J44:L44,'Saisie résultats'!AY44:AZ44,'Saisie résultats'!BD44:BH44)))</f>
      </c>
      <c r="G45" s="38">
        <f>IF(ISBLANK('Liste élèves'!B46),"",IF(NOT(AND(ISERROR(MATCH("A",'Saisie résultats'!S44:W44,0)),ISERROR(MATCH("A",'Saisie résultats'!AI44:AK44,0)),ISERROR(MATCH("A",'Saisie résultats'!AN44:AT44,0)))),"A",SUM('Saisie résultats'!S44:W44,'Saisie résultats'!AI44:AK44,'Saisie résultats'!AN44:AT44)))</f>
      </c>
      <c r="H45" s="38">
        <f>IF(ISBLANK('Liste élèves'!B46),"",IF(NOT(AND(ISERROR(MATCH("A",'Saisie résultats'!AE44:AH44,0)),ISERROR(MATCH("A",'Saisie résultats'!AI44:AM44,0)),ISERROR(MATCH("A",'Saisie résultats'!AV44:AX44,0)))),"A",SUM('Saisie résultats'!AE44:AH44,'Saisie résultats'!AL44:AM44,'Saisie résultats'!AU44:AX44)))</f>
      </c>
      <c r="I45" s="38">
        <f>IF(ISBLANK('Liste élèves'!B46),"",IF(NOT(AND(ISERROR(MATCH("A",'Saisie résultats'!BO44:BS44,0)),ISERROR(MATCH("A",'Saisie résultats'!BV44:BX44,0)))),"A",SUM('Saisie résultats'!BO44:BS44,'Saisie résultats'!BV44:BX44)))</f>
      </c>
      <c r="J45" s="38">
        <f>IF(ISBLANK('Liste élèves'!B46),"",IF(NOT(AND(ISERROR(MATCH("A",'Saisie résultats'!BT44:BU44,0)),ISERROR(MATCH("A",'Saisie résultats'!BY44:CH44,0)))),"A",SUM('Saisie résultats'!BT44:BU44,'Saisie résultats'!BY44:CH44)))</f>
      </c>
      <c r="K45" s="38">
        <f>IF(ISBLANK('Liste élèves'!B46),"",IF(NOT(AND(ISERROR(MATCH("A",'Saisie résultats'!CL44:CR44,0)))),"A",SUM('Saisie résultats'!CL44:CR44)))</f>
      </c>
      <c r="L45" s="38">
        <f>IF(ISBLANK('Liste élèves'!B46),"",IF(NOT(AND(ISERROR(MATCH("A",'Saisie résultats'!CI44:CK44,0)),ISERROR(MATCH("A",'Saisie résultats'!CS44:CV44,0)))),"A",SUM('Saisie résultats'!CI44:CK44,'Saisie résultats'!CS44:CV44)))</f>
      </c>
      <c r="M45" s="38">
        <f>IF(ISBLANK('Liste élèves'!B46),"",IF(NOT(AND(ISERROR(MATCH("A",'Saisie résultats'!BL44:BN44,0)),ISERROR(MATCH("A",'Saisie résultats'!CW44:CY44,0)))),"A",SUM('Saisie résultats'!BL44:BN44,'Saisie résultats'!CW44:CY44)))</f>
      </c>
      <c r="N45" s="22" t="b">
        <f>AND(NOT(ISBLANK('Liste élèves'!B46)),COUNTA('Saisie résultats'!D44:CY44)&lt;&gt;100)</f>
        <v>0</v>
      </c>
      <c r="O45" s="22">
        <f>COUNTBLANK('Saisie résultats'!D44:CY44)-O$9</f>
        <v>100</v>
      </c>
      <c r="P45" s="22" t="b">
        <f t="shared" si="3"/>
        <v>1</v>
      </c>
      <c r="Q45" s="22">
        <f>IF(ISBLANK('Liste élèves'!B46),"",IF(OR(ISTEXT(D45),ISTEXT(E45),ISTEXT(F45),ISTEXT(G45),ISTEXT(H45)),"",SUM(D45:H45)))</f>
      </c>
      <c r="R45" s="22">
        <f>IF(ISBLANK('Liste élèves'!B46),"",IF(OR(ISTEXT(I45),ISTEXT(J45),ISTEXT(K45),ISTEXT(L45),ISTEXT(M45)),"",SUM(I45:M45)))</f>
      </c>
      <c r="AD45" s="39"/>
      <c r="AE45" s="39"/>
      <c r="AF45" s="40"/>
      <c r="AG45" s="40"/>
      <c r="AH45" s="40"/>
      <c r="AI45" s="40"/>
      <c r="AJ45" s="40"/>
      <c r="IS45" s="7"/>
    </row>
    <row r="46" spans="2:253" s="22" customFormat="1" ht="15" customHeight="1">
      <c r="B46" s="36">
        <v>37</v>
      </c>
      <c r="C46" s="37">
        <f>IF(ISBLANK('Liste élèves'!B47),"",('Liste élèves'!B47))</f>
      </c>
      <c r="D46" s="38">
        <f>IF(ISBLANK('Liste élèves'!B47),"",IF(NOT(AND(ISERROR(MATCH("A",'Saisie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</f>
      </c>
      <c r="E46" s="38">
        <f>IF(ISBLANK('Liste élèves'!B47),"",IF(NOT(AND(ISERROR(MATCH("A",'Saisie résultats'!M45:R45,0)),ISERROR(MATCH("A",'Saisie résultats'!AC45:AC45,0)),ISERROR(MATCH("A",'Saisie résultats'!BA45:BC45,0)))),"A",SUM('Saisie résultats'!M45:R45,'Saisie résultats'!AC45,'Saisie résultats'!BA45:BC45)))</f>
      </c>
      <c r="F46" s="38">
        <f>IF(ISBLANK('Liste élèves'!B47),"",IF(NOT(AND(ISERROR(MATCH("A",'Saisie résultats'!J45:L45,0)),ISERROR(MATCH("A",'Saisie résultats'!AY45:AZ45,0)),ISERROR(MATCH("A",'Saisie résultats'!BD45:BH45,0)))),"A",SUM('Saisie résultats'!J45:L45,'Saisie résultats'!AY45:AZ45,'Saisie résultats'!BD45:BH45)))</f>
      </c>
      <c r="G46" s="38">
        <f>IF(ISBLANK('Liste élèves'!B47),"",IF(NOT(AND(ISERROR(MATCH("A",'Saisie résultats'!S45:W45,0)),ISERROR(MATCH("A",'Saisie résultats'!AI45:AK45,0)),ISERROR(MATCH("A",'Saisie résultats'!AN45:AT45,0)))),"A",SUM('Saisie résultats'!S45:W45,'Saisie résultats'!AI45:AK45,'Saisie résultats'!AN45:AT45)))</f>
      </c>
      <c r="H46" s="38">
        <f>IF(ISBLANK('Liste élèves'!B47),"",IF(NOT(AND(ISERROR(MATCH("A",'Saisie résultats'!AE45:AH45,0)),ISERROR(MATCH("A",'Saisie résultats'!AI45:AM45,0)),ISERROR(MATCH("A",'Saisie résultats'!AV45:AX45,0)))),"A",SUM('Saisie résultats'!AE45:AH45,'Saisie résultats'!AL45:AM45,'Saisie résultats'!AU45:AX45)))</f>
      </c>
      <c r="I46" s="38">
        <f>IF(ISBLANK('Liste élèves'!B47),"",IF(NOT(AND(ISERROR(MATCH("A",'Saisie résultats'!BO45:BS45,0)),ISERROR(MATCH("A",'Saisie résultats'!BV45:BX45,0)))),"A",SUM('Saisie résultats'!BO45:BS45,'Saisie résultats'!BV45:BX45)))</f>
      </c>
      <c r="J46" s="38">
        <f>IF(ISBLANK('Liste élèves'!B47),"",IF(NOT(AND(ISERROR(MATCH("A",'Saisie résultats'!BT45:BU45,0)),ISERROR(MATCH("A",'Saisie résultats'!BY45:CH45,0)))),"A",SUM('Saisie résultats'!BT45:BU45,'Saisie résultats'!BY45:CH45)))</f>
      </c>
      <c r="K46" s="38">
        <f>IF(ISBLANK('Liste élèves'!B47),"",IF(NOT(AND(ISERROR(MATCH("A",'Saisie résultats'!CL45:CR45,0)))),"A",SUM('Saisie résultats'!CL45:CR45)))</f>
      </c>
      <c r="L46" s="38">
        <f>IF(ISBLANK('Liste élèves'!B47),"",IF(NOT(AND(ISERROR(MATCH("A",'Saisie résultats'!CI45:CK45,0)),ISERROR(MATCH("A",'Saisie résultats'!CS45:CV45,0)))),"A",SUM('Saisie résultats'!CI45:CK45,'Saisie résultats'!CS45:CV45)))</f>
      </c>
      <c r="M46" s="38">
        <f>IF(ISBLANK('Liste élèves'!B47),"",IF(NOT(AND(ISERROR(MATCH("A",'Saisie résultats'!BL45:BN45,0)),ISERROR(MATCH("A",'Saisie résultats'!CW45:CY45,0)))),"A",SUM('Saisie résultats'!BL45:BN45,'Saisie résultats'!CW45:CY45)))</f>
      </c>
      <c r="N46" s="22" t="b">
        <f>AND(NOT(ISBLANK('Liste élèves'!B47)),COUNTA('Saisie résultats'!D45:CY45)&lt;&gt;100)</f>
        <v>0</v>
      </c>
      <c r="O46" s="22">
        <f>COUNTBLANK('Saisie résultats'!D45:CY45)-O$9</f>
        <v>100</v>
      </c>
      <c r="P46" s="22" t="b">
        <f t="shared" si="3"/>
        <v>1</v>
      </c>
      <c r="Q46" s="22">
        <f>IF(ISBLANK('Liste élèves'!B47),"",IF(OR(ISTEXT(D46),ISTEXT(E46),ISTEXT(F46),ISTEXT(G46),ISTEXT(H46)),"",SUM(D46:H46)))</f>
      </c>
      <c r="R46" s="22">
        <f>IF(ISBLANK('Liste élèves'!B47),"",IF(OR(ISTEXT(I46),ISTEXT(J46),ISTEXT(K46),ISTEXT(L46),ISTEXT(M46)),"",SUM(I46:M46)))</f>
      </c>
      <c r="AD46" s="39"/>
      <c r="AE46" s="39"/>
      <c r="AF46" s="40"/>
      <c r="AG46" s="40"/>
      <c r="AH46" s="40"/>
      <c r="AI46" s="40"/>
      <c r="AJ46" s="40"/>
      <c r="IS46" s="7"/>
    </row>
    <row r="47" spans="2:253" s="22" customFormat="1" ht="15" customHeight="1">
      <c r="B47" s="36">
        <v>38</v>
      </c>
      <c r="C47" s="37">
        <f>IF(ISBLANK('Liste élèves'!B48),"",('Liste élèves'!B48))</f>
      </c>
      <c r="D47" s="38">
        <f>IF(ISBLANK('Liste élèves'!B48),"",IF(NOT(AND(ISERROR(MATCH("A",'Saisie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</f>
      </c>
      <c r="E47" s="38">
        <f>IF(ISBLANK('Liste élèves'!B48),"",IF(NOT(AND(ISERROR(MATCH("A",'Saisie résultats'!M46:R46,0)),ISERROR(MATCH("A",'Saisie résultats'!AC46:AC46,0)),ISERROR(MATCH("A",'Saisie résultats'!BA46:BC46,0)))),"A",SUM('Saisie résultats'!M46:R46,'Saisie résultats'!AC46,'Saisie résultats'!BA46:BC46)))</f>
      </c>
      <c r="F47" s="38">
        <f>IF(ISBLANK('Liste élèves'!B48),"",IF(NOT(AND(ISERROR(MATCH("A",'Saisie résultats'!J46:L46,0)),ISERROR(MATCH("A",'Saisie résultats'!AY46:AZ46,0)),ISERROR(MATCH("A",'Saisie résultats'!BD46:BH46,0)))),"A",SUM('Saisie résultats'!J46:L46,'Saisie résultats'!AY46:AZ46,'Saisie résultats'!BD46:BH46)))</f>
      </c>
      <c r="G47" s="38">
        <f>IF(ISBLANK('Liste élèves'!B48),"",IF(NOT(AND(ISERROR(MATCH("A",'Saisie résultats'!S46:W46,0)),ISERROR(MATCH("A",'Saisie résultats'!AI46:AK46,0)),ISERROR(MATCH("A",'Saisie résultats'!AN46:AT46,0)))),"A",SUM('Saisie résultats'!S46:W46,'Saisie résultats'!AI46:AK46,'Saisie résultats'!AN46:AT46)))</f>
      </c>
      <c r="H47" s="38">
        <f>IF(ISBLANK('Liste élèves'!B48),"",IF(NOT(AND(ISERROR(MATCH("A",'Saisie résultats'!AE46:AH46,0)),ISERROR(MATCH("A",'Saisie résultats'!AI46:AM46,0)),ISERROR(MATCH("A",'Saisie résultats'!AV46:AX46,0)))),"A",SUM('Saisie résultats'!AE46:AH46,'Saisie résultats'!AL46:AM46,'Saisie résultats'!AU46:AX46)))</f>
      </c>
      <c r="I47" s="38">
        <f>IF(ISBLANK('Liste élèves'!B48),"",IF(NOT(AND(ISERROR(MATCH("A",'Saisie résultats'!BO46:BS46,0)),ISERROR(MATCH("A",'Saisie résultats'!BV46:BX46,0)))),"A",SUM('Saisie résultats'!BO46:BS46,'Saisie résultats'!BV46:BX46)))</f>
      </c>
      <c r="J47" s="38">
        <f>IF(ISBLANK('Liste élèves'!B48),"",IF(NOT(AND(ISERROR(MATCH("A",'Saisie résultats'!BT46:BU46,0)),ISERROR(MATCH("A",'Saisie résultats'!BY46:CH46,0)))),"A",SUM('Saisie résultats'!BT46:BU46,'Saisie résultats'!BY46:CH46)))</f>
      </c>
      <c r="K47" s="38">
        <f>IF(ISBLANK('Liste élèves'!B48),"",IF(NOT(AND(ISERROR(MATCH("A",'Saisie résultats'!CL46:CR46,0)))),"A",SUM('Saisie résultats'!CL46:CR46)))</f>
      </c>
      <c r="L47" s="38">
        <f>IF(ISBLANK('Liste élèves'!B48),"",IF(NOT(AND(ISERROR(MATCH("A",'Saisie résultats'!CI46:CK46,0)),ISERROR(MATCH("A",'Saisie résultats'!CS46:CV46,0)))),"A",SUM('Saisie résultats'!CI46:CK46,'Saisie résultats'!CS46:CV46)))</f>
      </c>
      <c r="M47" s="38">
        <f>IF(ISBLANK('Liste élèves'!B48),"",IF(NOT(AND(ISERROR(MATCH("A",'Saisie résultats'!BL46:BN46,0)),ISERROR(MATCH("A",'Saisie résultats'!CW46:CY46,0)))),"A",SUM('Saisie résultats'!BL46:BN46,'Saisie résultats'!CW46:CY46)))</f>
      </c>
      <c r="N47" s="22" t="b">
        <f>AND(NOT(ISBLANK('Liste élèves'!B48)),COUNTA('Saisie résultats'!D46:CY46)&lt;&gt;100)</f>
        <v>0</v>
      </c>
      <c r="O47" s="22">
        <f>COUNTBLANK('Saisie résultats'!D46:CY46)-O$9</f>
        <v>100</v>
      </c>
      <c r="P47" s="22" t="b">
        <f t="shared" si="3"/>
        <v>1</v>
      </c>
      <c r="Q47" s="22">
        <f>IF(ISBLANK('Liste élèves'!B48),"",IF(OR(ISTEXT(D47),ISTEXT(E47),ISTEXT(F47),ISTEXT(G47),ISTEXT(H47)),"",SUM(D47:H47)))</f>
      </c>
      <c r="R47" s="22">
        <f>IF(ISBLANK('Liste élèves'!B48),"",IF(OR(ISTEXT(I47),ISTEXT(J47),ISTEXT(K47),ISTEXT(L47),ISTEXT(M47)),"",SUM(I47:M47)))</f>
      </c>
      <c r="AD47" s="39"/>
      <c r="AE47" s="39"/>
      <c r="AF47" s="40"/>
      <c r="AG47" s="40"/>
      <c r="AH47" s="40"/>
      <c r="AI47" s="40"/>
      <c r="AJ47" s="40"/>
      <c r="IS47" s="7"/>
    </row>
    <row r="48" spans="2:253" s="22" customFormat="1" ht="15" customHeight="1">
      <c r="B48" s="36">
        <v>39</v>
      </c>
      <c r="C48" s="37">
        <f>IF(ISBLANK('Liste élèves'!B49),"",('Liste élèves'!B49))</f>
      </c>
      <c r="D48" s="38">
        <f>IF(ISBLANK('Liste élèves'!B49),"",IF(NOT(AND(ISERROR(MATCH("A",'Saisie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</f>
      </c>
      <c r="E48" s="38">
        <f>IF(ISBLANK('Liste élèves'!B49),"",IF(NOT(AND(ISERROR(MATCH("A",'Saisie résultats'!M47:R47,0)),ISERROR(MATCH("A",'Saisie résultats'!AC47:AC47,0)),ISERROR(MATCH("A",'Saisie résultats'!BA47:BC47,0)))),"A",SUM('Saisie résultats'!M47:R47,'Saisie résultats'!AC47,'Saisie résultats'!BA47:BC47)))</f>
      </c>
      <c r="F48" s="38">
        <f>IF(ISBLANK('Liste élèves'!B49),"",IF(NOT(AND(ISERROR(MATCH("A",'Saisie résultats'!J47:L47,0)),ISERROR(MATCH("A",'Saisie résultats'!AY47:AZ47,0)),ISERROR(MATCH("A",'Saisie résultats'!BD47:BH47,0)))),"A",SUM('Saisie résultats'!J47:L47,'Saisie résultats'!AY47:AZ47,'Saisie résultats'!BD47:BH47)))</f>
      </c>
      <c r="G48" s="38">
        <f>IF(ISBLANK('Liste élèves'!B49),"",IF(NOT(AND(ISERROR(MATCH("A",'Saisie résultats'!S47:W47,0)),ISERROR(MATCH("A",'Saisie résultats'!AI47:AK47,0)),ISERROR(MATCH("A",'Saisie résultats'!AN47:AT47,0)))),"A",SUM('Saisie résultats'!S47:W47,'Saisie résultats'!AI47:AK47,'Saisie résultats'!AN47:AT47)))</f>
      </c>
      <c r="H48" s="38">
        <f>IF(ISBLANK('Liste élèves'!B49),"",IF(NOT(AND(ISERROR(MATCH("A",'Saisie résultats'!AE47:AH47,0)),ISERROR(MATCH("A",'Saisie résultats'!AI47:AM47,0)),ISERROR(MATCH("A",'Saisie résultats'!AV47:AX47,0)))),"A",SUM('Saisie résultats'!AE47:AH47,'Saisie résultats'!AL47:AM47,'Saisie résultats'!AU47:AX47)))</f>
      </c>
      <c r="I48" s="38">
        <f>IF(ISBLANK('Liste élèves'!B49),"",IF(NOT(AND(ISERROR(MATCH("A",'Saisie résultats'!BO47:BS47,0)),ISERROR(MATCH("A",'Saisie résultats'!BV47:BX47,0)))),"A",SUM('Saisie résultats'!BO47:BS47,'Saisie résultats'!BV47:BX47)))</f>
      </c>
      <c r="J48" s="38">
        <f>IF(ISBLANK('Liste élèves'!B49),"",IF(NOT(AND(ISERROR(MATCH("A",'Saisie résultats'!BT47:BU47,0)),ISERROR(MATCH("A",'Saisie résultats'!BY47:CH47,0)))),"A",SUM('Saisie résultats'!BT47:BU47,'Saisie résultats'!BY47:CH47)))</f>
      </c>
      <c r="K48" s="38">
        <f>IF(ISBLANK('Liste élèves'!B49),"",IF(NOT(AND(ISERROR(MATCH("A",'Saisie résultats'!CL47:CR47,0)))),"A",SUM('Saisie résultats'!CL47:CR47)))</f>
      </c>
      <c r="L48" s="38">
        <f>IF(ISBLANK('Liste élèves'!B49),"",IF(NOT(AND(ISERROR(MATCH("A",'Saisie résultats'!CI47:CK47,0)),ISERROR(MATCH("A",'Saisie résultats'!CS47:CV47,0)))),"A",SUM('Saisie résultats'!CI47:CK47,'Saisie résultats'!CS47:CV47)))</f>
      </c>
      <c r="M48" s="38">
        <f>IF(ISBLANK('Liste élèves'!B49),"",IF(NOT(AND(ISERROR(MATCH("A",'Saisie résultats'!BL47:BN47,0)),ISERROR(MATCH("A",'Saisie résultats'!CW47:CY47,0)))),"A",SUM('Saisie résultats'!BL47:BN47,'Saisie résultats'!CW47:CY47)))</f>
      </c>
      <c r="N48" s="22" t="b">
        <f>AND(NOT(ISBLANK('Liste élèves'!B49)),COUNTA('Saisie résultats'!D47:CY47)&lt;&gt;100)</f>
        <v>0</v>
      </c>
      <c r="O48" s="22">
        <f>COUNTBLANK('Saisie résultats'!D47:CY47)-O$9</f>
        <v>100</v>
      </c>
      <c r="P48" s="22" t="b">
        <f t="shared" si="3"/>
        <v>1</v>
      </c>
      <c r="Q48" s="22">
        <f>IF(ISBLANK('Liste élèves'!B49),"",IF(OR(ISTEXT(D48),ISTEXT(E48),ISTEXT(F48),ISTEXT(G48),ISTEXT(H48)),"",SUM(D48:H48)))</f>
      </c>
      <c r="R48" s="22">
        <f>IF(ISBLANK('Liste élèves'!B49),"",IF(OR(ISTEXT(I48),ISTEXT(J48),ISTEXT(K48),ISTEXT(L48),ISTEXT(M48)),"",SUM(I48:M48)))</f>
      </c>
      <c r="AD48" s="39"/>
      <c r="AE48" s="39"/>
      <c r="AF48" s="40"/>
      <c r="AG48" s="40"/>
      <c r="AH48" s="40"/>
      <c r="AI48" s="40"/>
      <c r="AJ48" s="40"/>
      <c r="IS48" s="7"/>
    </row>
    <row r="49" spans="2:253" s="22" customFormat="1" ht="15" customHeight="1">
      <c r="B49" s="36">
        <v>40</v>
      </c>
      <c r="C49" s="37">
        <f>IF(ISBLANK('Liste élèves'!B50),"",('Liste élèves'!B50))</f>
      </c>
      <c r="D49" s="38">
        <f>IF(ISBLANK('Liste élèves'!B50),"",IF(NOT(AND(ISERROR(MATCH("A",'Saisie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</f>
      </c>
      <c r="E49" s="38">
        <f>IF(ISBLANK('Liste élèves'!B50),"",IF(NOT(AND(ISERROR(MATCH("A",'Saisie résultats'!M48:R48,0)),ISERROR(MATCH("A",'Saisie résultats'!AC48:AC48,0)),ISERROR(MATCH("A",'Saisie résultats'!BA48:BC48,0)))),"A",SUM('Saisie résultats'!M48:R48,'Saisie résultats'!AC48,'Saisie résultats'!BA48:BC48)))</f>
      </c>
      <c r="F49" s="38">
        <f>IF(ISBLANK('Liste élèves'!B50),"",IF(NOT(AND(ISERROR(MATCH("A",'Saisie résultats'!J48:L48,0)),ISERROR(MATCH("A",'Saisie résultats'!AY48:AZ48,0)),ISERROR(MATCH("A",'Saisie résultats'!BD48:BH48,0)))),"A",SUM('Saisie résultats'!J48:L48,'Saisie résultats'!AY48:AZ48,'Saisie résultats'!BD48:BH48)))</f>
      </c>
      <c r="G49" s="38">
        <f>IF(ISBLANK('Liste élèves'!B50),"",IF(NOT(AND(ISERROR(MATCH("A",'Saisie résultats'!S48:W48,0)),ISERROR(MATCH("A",'Saisie résultats'!AI48:AK48,0)),ISERROR(MATCH("A",'Saisie résultats'!AN48:AT48,0)))),"A",SUM('Saisie résultats'!S48:W48,'Saisie résultats'!AI48:AK48,'Saisie résultats'!AN48:AT48)))</f>
      </c>
      <c r="H49" s="38">
        <f>IF(ISBLANK('Liste élèves'!B50),"",IF(NOT(AND(ISERROR(MATCH("A",'Saisie résultats'!AE48:AH48,0)),ISERROR(MATCH("A",'Saisie résultats'!AI48:AM48,0)),ISERROR(MATCH("A",'Saisie résultats'!AV48:AX48,0)))),"A",SUM('Saisie résultats'!AE48:AH48,'Saisie résultats'!AL48:AM48,'Saisie résultats'!AU48:AX48)))</f>
      </c>
      <c r="I49" s="38">
        <f>IF(ISBLANK('Liste élèves'!B50),"",IF(NOT(AND(ISERROR(MATCH("A",'Saisie résultats'!BO48:BS48,0)),ISERROR(MATCH("A",'Saisie résultats'!BV48:BX48,0)))),"A",SUM('Saisie résultats'!BO48:BS48,'Saisie résultats'!BV48:BX48)))</f>
      </c>
      <c r="J49" s="38">
        <f>IF(ISBLANK('Liste élèves'!B50),"",IF(NOT(AND(ISERROR(MATCH("A",'Saisie résultats'!BT48:BU48,0)),ISERROR(MATCH("A",'Saisie résultats'!BY48:CH48,0)))),"A",SUM('Saisie résultats'!BT48:BU48,'Saisie résultats'!BY48:CH48)))</f>
      </c>
      <c r="K49" s="38">
        <f>IF(ISBLANK('Liste élèves'!B50),"",IF(NOT(AND(ISERROR(MATCH("A",'Saisie résultats'!CL48:CR48,0)))),"A",SUM('Saisie résultats'!CL48:CR48)))</f>
      </c>
      <c r="L49" s="38">
        <f>IF(ISBLANK('Liste élèves'!B50),"",IF(NOT(AND(ISERROR(MATCH("A",'Saisie résultats'!CI48:CK48,0)),ISERROR(MATCH("A",'Saisie résultats'!CS48:CV48,0)))),"A",SUM('Saisie résultats'!CI48:CK48,'Saisie résultats'!CS48:CV48)))</f>
      </c>
      <c r="M49" s="38">
        <f>IF(ISBLANK('Liste élèves'!B50),"",IF(NOT(AND(ISERROR(MATCH("A",'Saisie résultats'!BL48:BN48,0)),ISERROR(MATCH("A",'Saisie résultats'!CW48:CY48,0)))),"A",SUM('Saisie résultats'!BL48:BN48,'Saisie résultats'!CW48:CY48)))</f>
      </c>
      <c r="N49" s="22" t="b">
        <f>AND(NOT(ISBLANK('Liste élèves'!B50)),COUNTA('Saisie résultats'!D48:CY48)&lt;&gt;100)</f>
        <v>0</v>
      </c>
      <c r="O49" s="22">
        <f>COUNTBLANK('Saisie résultats'!D48:CY48)-O$9</f>
        <v>100</v>
      </c>
      <c r="P49" s="22" t="b">
        <f t="shared" si="3"/>
        <v>1</v>
      </c>
      <c r="Q49" s="22">
        <f>IF(ISBLANK('Liste élèves'!B50),"",IF(OR(ISTEXT(D49),ISTEXT(E49),ISTEXT(F49),ISTEXT(G49),ISTEXT(H49)),"",SUM(D49:H49)))</f>
      </c>
      <c r="R49" s="22">
        <f>IF(ISBLANK('Liste élèves'!B50),"",IF(OR(ISTEXT(I49),ISTEXT(J49),ISTEXT(K49),ISTEXT(L49),ISTEXT(M49)),"",SUM(I49:M49)))</f>
      </c>
      <c r="AD49" s="39"/>
      <c r="AE49" s="39"/>
      <c r="AF49" s="40"/>
      <c r="AG49" s="40"/>
      <c r="AH49" s="40"/>
      <c r="AI49" s="40"/>
      <c r="AJ49" s="40"/>
      <c r="IS49" s="7"/>
    </row>
    <row r="50" spans="2:253" s="22" customFormat="1" ht="15" customHeight="1">
      <c r="B50" s="36">
        <v>41</v>
      </c>
      <c r="C50" s="37">
        <f>IF(ISBLANK('Liste élèves'!B51),"",('Liste élèves'!B51))</f>
      </c>
      <c r="D50" s="38">
        <f>IF(ISBLANK('Liste élèves'!B51),"",IF(NOT(AND(ISERROR(MATCH("A",'Saisie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</f>
      </c>
      <c r="E50" s="38">
        <f>IF(ISBLANK('Liste élèves'!B51),"",IF(NOT(AND(ISERROR(MATCH("A",'Saisie résultats'!M49:R49,0)),ISERROR(MATCH("A",'Saisie résultats'!AC49:AC49,0)),ISERROR(MATCH("A",'Saisie résultats'!BA49:BC49,0)))),"A",SUM('Saisie résultats'!M49:R49,'Saisie résultats'!AC49,'Saisie résultats'!BA49:BC49)))</f>
      </c>
      <c r="F50" s="38">
        <f>IF(ISBLANK('Liste élèves'!B51),"",IF(NOT(AND(ISERROR(MATCH("A",'Saisie résultats'!J49:L49,0)),ISERROR(MATCH("A",'Saisie résultats'!AY49:AZ49,0)),ISERROR(MATCH("A",'Saisie résultats'!BD49:BH49,0)))),"A",SUM('Saisie résultats'!J49:L49,'Saisie résultats'!AY49:AZ49,'Saisie résultats'!BD49:BH49)))</f>
      </c>
      <c r="G50" s="38">
        <f>IF(ISBLANK('Liste élèves'!B51),"",IF(NOT(AND(ISERROR(MATCH("A",'Saisie résultats'!S49:W49,0)),ISERROR(MATCH("A",'Saisie résultats'!AI49:AK49,0)),ISERROR(MATCH("A",'Saisie résultats'!AN49:AT49,0)))),"A",SUM('Saisie résultats'!S49:W49,'Saisie résultats'!AI49:AK49,'Saisie résultats'!AN49:AT49)))</f>
      </c>
      <c r="H50" s="38">
        <f>IF(ISBLANK('Liste élèves'!B51),"",IF(NOT(AND(ISERROR(MATCH("A",'Saisie résultats'!AE49:AH49,0)),ISERROR(MATCH("A",'Saisie résultats'!AI49:AM49,0)),ISERROR(MATCH("A",'Saisie résultats'!AV49:AX49,0)))),"A",SUM('Saisie résultats'!AE49:AH49,'Saisie résultats'!AL49:AM49,'Saisie résultats'!AU49:AX49)))</f>
      </c>
      <c r="I50" s="38">
        <f>IF(ISBLANK('Liste élèves'!B51),"",IF(NOT(AND(ISERROR(MATCH("A",'Saisie résultats'!BO49:BS49,0)),ISERROR(MATCH("A",'Saisie résultats'!BV49:BX49,0)))),"A",SUM('Saisie résultats'!BO49:BS49,'Saisie résultats'!BV49:BX49)))</f>
      </c>
      <c r="J50" s="38">
        <f>IF(ISBLANK('Liste élèves'!B51),"",IF(NOT(AND(ISERROR(MATCH("A",'Saisie résultats'!BT49:BU49,0)),ISERROR(MATCH("A",'Saisie résultats'!BY49:CH49,0)))),"A",SUM('Saisie résultats'!BT49:BU49,'Saisie résultats'!BY49:CH49)))</f>
      </c>
      <c r="K50" s="38">
        <f>IF(ISBLANK('Liste élèves'!B51),"",IF(NOT(AND(ISERROR(MATCH("A",'Saisie résultats'!CL49:CR49,0)))),"A",SUM('Saisie résultats'!CL49:CR49)))</f>
      </c>
      <c r="L50" s="38">
        <f>IF(ISBLANK('Liste élèves'!B51),"",IF(NOT(AND(ISERROR(MATCH("A",'Saisie résultats'!CI49:CK49,0)),ISERROR(MATCH("A",'Saisie résultats'!CS49:CV49,0)))),"A",SUM('Saisie résultats'!CI49:CK49,'Saisie résultats'!CS49:CV49)))</f>
      </c>
      <c r="M50" s="38">
        <f>IF(ISBLANK('Liste élèves'!B51),"",IF(NOT(AND(ISERROR(MATCH("A",'Saisie résultats'!BL49:BN49,0)),ISERROR(MATCH("A",'Saisie résultats'!CW49:CY49,0)))),"A",SUM('Saisie résultats'!BL49:BN49,'Saisie résultats'!CW49:CY49)))</f>
      </c>
      <c r="N50" s="22" t="b">
        <f>AND(NOT(ISBLANK('Liste élèves'!B51)),COUNTA('Saisie résultats'!D49:CY49)&lt;&gt;100)</f>
        <v>0</v>
      </c>
      <c r="O50" s="22">
        <f>COUNTBLANK('Saisie résultats'!D49:CY49)-O$9</f>
        <v>100</v>
      </c>
      <c r="P50" s="22" t="b">
        <f t="shared" si="3"/>
        <v>1</v>
      </c>
      <c r="Q50" s="22">
        <f>IF(ISBLANK('Liste élèves'!B51),"",IF(OR(ISTEXT(D50),ISTEXT(E50),ISTEXT(F50),ISTEXT(G50),ISTEXT(H50)),"",SUM(D50:H50)))</f>
      </c>
      <c r="R50" s="22">
        <f>IF(ISBLANK('Liste élèves'!B51),"",IF(OR(ISTEXT(I50),ISTEXT(J50),ISTEXT(K50),ISTEXT(L50),ISTEXT(M50)),"",SUM(I50:M50)))</f>
      </c>
      <c r="AD50" s="39"/>
      <c r="AE50" s="39"/>
      <c r="AF50" s="40"/>
      <c r="AG50" s="40"/>
      <c r="AH50" s="40"/>
      <c r="AI50" s="40"/>
      <c r="AJ50" s="40"/>
      <c r="IS50" s="7"/>
    </row>
    <row r="51" spans="2:253" s="22" customFormat="1" ht="15" customHeight="1">
      <c r="B51" s="36">
        <v>42</v>
      </c>
      <c r="C51" s="37">
        <f>IF(ISBLANK('Liste élèves'!B52),"",('Liste élèves'!B52))</f>
      </c>
      <c r="D51" s="38">
        <f>IF(ISBLANK('Liste élèves'!B52),"",IF(NOT(AND(ISERROR(MATCH("A",'Saisie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</f>
      </c>
      <c r="E51" s="38">
        <f>IF(ISBLANK('Liste élèves'!B52),"",IF(NOT(AND(ISERROR(MATCH("A",'Saisie résultats'!M50:R50,0)),ISERROR(MATCH("A",'Saisie résultats'!AC50:AC50,0)),ISERROR(MATCH("A",'Saisie résultats'!BA50:BC50,0)))),"A",SUM('Saisie résultats'!M50:R50,'Saisie résultats'!AC50,'Saisie résultats'!BA50:BC50)))</f>
      </c>
      <c r="F51" s="38">
        <f>IF(ISBLANK('Liste élèves'!B52),"",IF(NOT(AND(ISERROR(MATCH("A",'Saisie résultats'!J50:L50,0)),ISERROR(MATCH("A",'Saisie résultats'!AY50:AZ50,0)),ISERROR(MATCH("A",'Saisie résultats'!BD50:BH50,0)))),"A",SUM('Saisie résultats'!J50:L50,'Saisie résultats'!AY50:AZ50,'Saisie résultats'!BD50:BH50)))</f>
      </c>
      <c r="G51" s="38">
        <f>IF(ISBLANK('Liste élèves'!B52),"",IF(NOT(AND(ISERROR(MATCH("A",'Saisie résultats'!S50:W50,0)),ISERROR(MATCH("A",'Saisie résultats'!AI50:AK50,0)),ISERROR(MATCH("A",'Saisie résultats'!AN50:AT50,0)))),"A",SUM('Saisie résultats'!S50:W50,'Saisie résultats'!AI50:AK50,'Saisie résultats'!AN50:AT50)))</f>
      </c>
      <c r="H51" s="38">
        <f>IF(ISBLANK('Liste élèves'!B52),"",IF(NOT(AND(ISERROR(MATCH("A",'Saisie résultats'!AE50:AH50,0)),ISERROR(MATCH("A",'Saisie résultats'!AI50:AM50,0)),ISERROR(MATCH("A",'Saisie résultats'!AV50:AX50,0)))),"A",SUM('Saisie résultats'!AE50:AH50,'Saisie résultats'!AL50:AM50,'Saisie résultats'!AU50:AX50)))</f>
      </c>
      <c r="I51" s="38">
        <f>IF(ISBLANK('Liste élèves'!B52),"",IF(NOT(AND(ISERROR(MATCH("A",'Saisie résultats'!BO50:BS50,0)),ISERROR(MATCH("A",'Saisie résultats'!BV50:BX50,0)))),"A",SUM('Saisie résultats'!BO50:BS50,'Saisie résultats'!BV50:BX50)))</f>
      </c>
      <c r="J51" s="38">
        <f>IF(ISBLANK('Liste élèves'!B52),"",IF(NOT(AND(ISERROR(MATCH("A",'Saisie résultats'!BT50:BU50,0)),ISERROR(MATCH("A",'Saisie résultats'!BY50:CH50,0)))),"A",SUM('Saisie résultats'!BT50:BU50,'Saisie résultats'!BY50:CH50)))</f>
      </c>
      <c r="K51" s="38">
        <f>IF(ISBLANK('Liste élèves'!B52),"",IF(NOT(AND(ISERROR(MATCH("A",'Saisie résultats'!CL50:CR50,0)))),"A",SUM('Saisie résultats'!CL50:CR50)))</f>
      </c>
      <c r="L51" s="38">
        <f>IF(ISBLANK('Liste élèves'!B52),"",IF(NOT(AND(ISERROR(MATCH("A",'Saisie résultats'!CI50:CK50,0)),ISERROR(MATCH("A",'Saisie résultats'!CS50:CV50,0)))),"A",SUM('Saisie résultats'!CI50:CK50,'Saisie résultats'!CS50:CV50)))</f>
      </c>
      <c r="M51" s="38">
        <f>IF(ISBLANK('Liste élèves'!B52),"",IF(NOT(AND(ISERROR(MATCH("A",'Saisie résultats'!BL50:BN50,0)),ISERROR(MATCH("A",'Saisie résultats'!CW50:CY50,0)))),"A",SUM('Saisie résultats'!BL50:BN50,'Saisie résultats'!CW50:CY50)))</f>
      </c>
      <c r="N51" s="22" t="b">
        <f>AND(NOT(ISBLANK('Liste élèves'!B52)),COUNTA('Saisie résultats'!D50:CY50)&lt;&gt;100)</f>
        <v>0</v>
      </c>
      <c r="O51" s="22">
        <f>COUNTBLANK('Saisie résultats'!D50:CY50)-O$9</f>
        <v>100</v>
      </c>
      <c r="P51" s="22" t="b">
        <f t="shared" si="3"/>
        <v>1</v>
      </c>
      <c r="Q51" s="22">
        <f>IF(ISBLANK('Liste élèves'!B52),"",IF(OR(ISTEXT(D51),ISTEXT(E51),ISTEXT(F51),ISTEXT(G51),ISTEXT(H51)),"",SUM(D51:H51)))</f>
      </c>
      <c r="R51" s="22">
        <f>IF(ISBLANK('Liste élèves'!B52),"",IF(OR(ISTEXT(I51),ISTEXT(J51),ISTEXT(K51),ISTEXT(L51),ISTEXT(M51)),"",SUM(I51:M51)))</f>
      </c>
      <c r="AD51" s="39"/>
      <c r="AE51" s="39"/>
      <c r="AF51" s="40"/>
      <c r="AG51" s="40"/>
      <c r="AH51" s="40"/>
      <c r="AI51" s="40"/>
      <c r="AJ51" s="40"/>
      <c r="IS51" s="7"/>
    </row>
    <row r="52" spans="2:253" s="22" customFormat="1" ht="15" customHeight="1">
      <c r="B52" s="36">
        <v>43</v>
      </c>
      <c r="C52" s="37">
        <f>IF(ISBLANK('Liste élèves'!B53),"",('Liste élèves'!B53))</f>
      </c>
      <c r="D52" s="38">
        <f>IF(ISBLANK('Liste élèves'!B53),"",IF(NOT(AND(ISERROR(MATCH("A",'Saisie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</f>
      </c>
      <c r="E52" s="38">
        <f>IF(ISBLANK('Liste élèves'!B53),"",IF(NOT(AND(ISERROR(MATCH("A",'Saisie résultats'!M51:R51,0)),ISERROR(MATCH("A",'Saisie résultats'!AC51:AC51,0)),ISERROR(MATCH("A",'Saisie résultats'!BA51:BC51,0)))),"A",SUM('Saisie résultats'!M51:R51,'Saisie résultats'!AC51,'Saisie résultats'!BA51:BC51)))</f>
      </c>
      <c r="F52" s="38">
        <f>IF(ISBLANK('Liste élèves'!B53),"",IF(NOT(AND(ISERROR(MATCH("A",'Saisie résultats'!J51:L51,0)),ISERROR(MATCH("A",'Saisie résultats'!AY51:AZ51,0)),ISERROR(MATCH("A",'Saisie résultats'!BD51:BH51,0)))),"A",SUM('Saisie résultats'!J51:L51,'Saisie résultats'!AY51:AZ51,'Saisie résultats'!BD51:BH51)))</f>
      </c>
      <c r="G52" s="38">
        <f>IF(ISBLANK('Liste élèves'!B53),"",IF(NOT(AND(ISERROR(MATCH("A",'Saisie résultats'!S51:W51,0)),ISERROR(MATCH("A",'Saisie résultats'!AI51:AK51,0)),ISERROR(MATCH("A",'Saisie résultats'!AN51:AT51,0)))),"A",SUM('Saisie résultats'!S51:W51,'Saisie résultats'!AI51:AK51,'Saisie résultats'!AN51:AT51)))</f>
      </c>
      <c r="H52" s="38">
        <f>IF(ISBLANK('Liste élèves'!B53),"",IF(NOT(AND(ISERROR(MATCH("A",'Saisie résultats'!AE51:AH51,0)),ISERROR(MATCH("A",'Saisie résultats'!AI51:AM51,0)),ISERROR(MATCH("A",'Saisie résultats'!AV51:AX51,0)))),"A",SUM('Saisie résultats'!AE51:AH51,'Saisie résultats'!AL51:AM51,'Saisie résultats'!AU51:AX51)))</f>
      </c>
      <c r="I52" s="38">
        <f>IF(ISBLANK('Liste élèves'!B53),"",IF(NOT(AND(ISERROR(MATCH("A",'Saisie résultats'!BO51:BS51,0)),ISERROR(MATCH("A",'Saisie résultats'!BV51:BX51,0)))),"A",SUM('Saisie résultats'!BO51:BS51,'Saisie résultats'!BV51:BX51)))</f>
      </c>
      <c r="J52" s="38">
        <f>IF(ISBLANK('Liste élèves'!B53),"",IF(NOT(AND(ISERROR(MATCH("A",'Saisie résultats'!BT51:BU51,0)),ISERROR(MATCH("A",'Saisie résultats'!BY51:CH51,0)))),"A",SUM('Saisie résultats'!BT51:BU51,'Saisie résultats'!BY51:CH51)))</f>
      </c>
      <c r="K52" s="38">
        <f>IF(ISBLANK('Liste élèves'!B53),"",IF(NOT(AND(ISERROR(MATCH("A",'Saisie résultats'!CL51:CR51,0)))),"A",SUM('Saisie résultats'!CL51:CR51)))</f>
      </c>
      <c r="L52" s="38">
        <f>IF(ISBLANK('Liste élèves'!B53),"",IF(NOT(AND(ISERROR(MATCH("A",'Saisie résultats'!CI51:CK51,0)),ISERROR(MATCH("A",'Saisie résultats'!CS51:CV51,0)))),"A",SUM('Saisie résultats'!CI51:CK51,'Saisie résultats'!CS51:CV51)))</f>
      </c>
      <c r="M52" s="38">
        <f>IF(ISBLANK('Liste élèves'!B53),"",IF(NOT(AND(ISERROR(MATCH("A",'Saisie résultats'!BL51:BN51,0)),ISERROR(MATCH("A",'Saisie résultats'!CW51:CY51,0)))),"A",SUM('Saisie résultats'!BL51:BN51,'Saisie résultats'!CW51:CY51)))</f>
      </c>
      <c r="N52" s="22" t="b">
        <f>AND(NOT(ISBLANK('Liste élèves'!B53)),COUNTA('Saisie résultats'!D51:CY51)&lt;&gt;100)</f>
        <v>0</v>
      </c>
      <c r="O52" s="22">
        <f>COUNTBLANK('Saisie résultats'!D51:CY51)-O$9</f>
        <v>100</v>
      </c>
      <c r="P52" s="22" t="b">
        <f t="shared" si="3"/>
        <v>1</v>
      </c>
      <c r="Q52" s="22">
        <f>IF(ISBLANK('Liste élèves'!B53),"",IF(OR(ISTEXT(D52),ISTEXT(E52),ISTEXT(F52),ISTEXT(G52),ISTEXT(H52)),"",SUM(D52:H52)))</f>
      </c>
      <c r="R52" s="22">
        <f>IF(ISBLANK('Liste élèves'!B53),"",IF(OR(ISTEXT(I52),ISTEXT(J52),ISTEXT(K52),ISTEXT(L52),ISTEXT(M52)),"",SUM(I52:M52)))</f>
      </c>
      <c r="AD52" s="39"/>
      <c r="AE52" s="39"/>
      <c r="AF52" s="40"/>
      <c r="AG52" s="40"/>
      <c r="AH52" s="40"/>
      <c r="AI52" s="40"/>
      <c r="AJ52" s="40"/>
      <c r="IS52" s="7"/>
    </row>
    <row r="53" spans="2:253" s="22" customFormat="1" ht="15" customHeight="1">
      <c r="B53" s="36">
        <v>44</v>
      </c>
      <c r="C53" s="37">
        <f>IF(ISBLANK('Liste élèves'!B54),"",('Liste élèves'!B54))</f>
      </c>
      <c r="D53" s="38">
        <f>IF(ISBLANK('Liste élèves'!B54),"",IF(NOT(AND(ISERROR(MATCH("A",'Saisie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</f>
      </c>
      <c r="E53" s="38">
        <f>IF(ISBLANK('Liste élèves'!B54),"",IF(NOT(AND(ISERROR(MATCH("A",'Saisie résultats'!M52:R52,0)),ISERROR(MATCH("A",'Saisie résultats'!AC52:AC52,0)),ISERROR(MATCH("A",'Saisie résultats'!BA52:BC52,0)))),"A",SUM('Saisie résultats'!M52:R52,'Saisie résultats'!AC52,'Saisie résultats'!BA52:BC52)))</f>
      </c>
      <c r="F53" s="38">
        <f>IF(ISBLANK('Liste élèves'!B54),"",IF(NOT(AND(ISERROR(MATCH("A",'Saisie résultats'!J52:L52,0)),ISERROR(MATCH("A",'Saisie résultats'!AY52:AZ52,0)),ISERROR(MATCH("A",'Saisie résultats'!BD52:BH52,0)))),"A",SUM('Saisie résultats'!J52:L52,'Saisie résultats'!AY52:AZ52,'Saisie résultats'!BD52:BH52)))</f>
      </c>
      <c r="G53" s="38">
        <f>IF(ISBLANK('Liste élèves'!B54),"",IF(NOT(AND(ISERROR(MATCH("A",'Saisie résultats'!S52:W52,0)),ISERROR(MATCH("A",'Saisie résultats'!AI52:AK52,0)),ISERROR(MATCH("A",'Saisie résultats'!AN52:AT52,0)))),"A",SUM('Saisie résultats'!S52:W52,'Saisie résultats'!AI52:AK52,'Saisie résultats'!AN52:AT52)))</f>
      </c>
      <c r="H53" s="38">
        <f>IF(ISBLANK('Liste élèves'!B54),"",IF(NOT(AND(ISERROR(MATCH("A",'Saisie résultats'!AE52:AH52,0)),ISERROR(MATCH("A",'Saisie résultats'!AI52:AM52,0)),ISERROR(MATCH("A",'Saisie résultats'!AV52:AX52,0)))),"A",SUM('Saisie résultats'!AE52:AH52,'Saisie résultats'!AL52:AM52,'Saisie résultats'!AU52:AX52)))</f>
      </c>
      <c r="I53" s="38">
        <f>IF(ISBLANK('Liste élèves'!B54),"",IF(NOT(AND(ISERROR(MATCH("A",'Saisie résultats'!BO52:BS52,0)),ISERROR(MATCH("A",'Saisie résultats'!BV52:BX52,0)))),"A",SUM('Saisie résultats'!BO52:BS52,'Saisie résultats'!BV52:BX52)))</f>
      </c>
      <c r="J53" s="38">
        <f>IF(ISBLANK('Liste élèves'!B54),"",IF(NOT(AND(ISERROR(MATCH("A",'Saisie résultats'!BT52:BU52,0)),ISERROR(MATCH("A",'Saisie résultats'!BY52:CH52,0)))),"A",SUM('Saisie résultats'!BT52:BU52,'Saisie résultats'!BY52:CH52)))</f>
      </c>
      <c r="K53" s="38">
        <f>IF(ISBLANK('Liste élèves'!B54),"",IF(NOT(AND(ISERROR(MATCH("A",'Saisie résultats'!CL52:CR52,0)))),"A",SUM('Saisie résultats'!CL52:CR52)))</f>
      </c>
      <c r="L53" s="38">
        <f>IF(ISBLANK('Liste élèves'!B54),"",IF(NOT(AND(ISERROR(MATCH("A",'Saisie résultats'!CI52:CK52,0)),ISERROR(MATCH("A",'Saisie résultats'!CS52:CV52,0)))),"A",SUM('Saisie résultats'!CI52:CK52,'Saisie résultats'!CS52:CV52)))</f>
      </c>
      <c r="M53" s="38">
        <f>IF(ISBLANK('Liste élèves'!B54),"",IF(NOT(AND(ISERROR(MATCH("A",'Saisie résultats'!BL52:BN52,0)),ISERROR(MATCH("A",'Saisie résultats'!CW52:CY52,0)))),"A",SUM('Saisie résultats'!BL52:BN52,'Saisie résultats'!CW52:CY52)))</f>
      </c>
      <c r="N53" s="22" t="b">
        <f>AND(NOT(ISBLANK('Liste élèves'!B54)),COUNTA('Saisie résultats'!D52:CY52)&lt;&gt;100)</f>
        <v>0</v>
      </c>
      <c r="O53" s="22">
        <f>COUNTBLANK('Saisie résultats'!D52:CY52)-O$9</f>
        <v>100</v>
      </c>
      <c r="P53" s="22" t="b">
        <f t="shared" si="3"/>
        <v>1</v>
      </c>
      <c r="Q53" s="22">
        <f>IF(ISBLANK('Liste élèves'!B54),"",IF(OR(ISTEXT(D53),ISTEXT(E53),ISTEXT(F53),ISTEXT(G53),ISTEXT(H53)),"",SUM(D53:H53)))</f>
      </c>
      <c r="R53" s="22">
        <f>IF(ISBLANK('Liste élèves'!B54),"",IF(OR(ISTEXT(I53),ISTEXT(J53),ISTEXT(K53),ISTEXT(L53),ISTEXT(M53)),"",SUM(I53:M53)))</f>
      </c>
      <c r="AD53" s="39"/>
      <c r="AE53" s="39"/>
      <c r="AF53" s="40"/>
      <c r="AG53" s="40"/>
      <c r="AH53" s="40"/>
      <c r="AI53" s="40"/>
      <c r="AJ53" s="40"/>
      <c r="IS53" s="7"/>
    </row>
    <row r="54" spans="2:253" s="22" customFormat="1" ht="15" customHeight="1">
      <c r="B54" s="36">
        <v>45</v>
      </c>
      <c r="C54" s="37">
        <f>IF(ISBLANK('Liste élèves'!B55),"",('Liste élèves'!B55))</f>
      </c>
      <c r="D54" s="38">
        <f>IF(ISBLANK('Liste élèves'!B55),"",IF(NOT(AND(ISERROR(MATCH("A",'Saisie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</f>
      </c>
      <c r="E54" s="38">
        <f>IF(ISBLANK('Liste élèves'!B55),"",IF(NOT(AND(ISERROR(MATCH("A",'Saisie résultats'!M53:R53,0)),ISERROR(MATCH("A",'Saisie résultats'!AC53:AC53,0)),ISERROR(MATCH("A",'Saisie résultats'!BA53:BC53,0)))),"A",SUM('Saisie résultats'!M53:R53,'Saisie résultats'!AC53,'Saisie résultats'!BA53:BC53)))</f>
      </c>
      <c r="F54" s="38">
        <f>IF(ISBLANK('Liste élèves'!B55),"",IF(NOT(AND(ISERROR(MATCH("A",'Saisie résultats'!J53:L53,0)),ISERROR(MATCH("A",'Saisie résultats'!AY53:AZ53,0)),ISERROR(MATCH("A",'Saisie résultats'!BD53:BH53,0)))),"A",SUM('Saisie résultats'!J53:L53,'Saisie résultats'!AY53:AZ53,'Saisie résultats'!BD53:BH53)))</f>
      </c>
      <c r="G54" s="38">
        <f>IF(ISBLANK('Liste élèves'!B55),"",IF(NOT(AND(ISERROR(MATCH("A",'Saisie résultats'!S53:W53,0)),ISERROR(MATCH("A",'Saisie résultats'!AI53:AK53,0)),ISERROR(MATCH("A",'Saisie résultats'!AN53:AT53,0)))),"A",SUM('Saisie résultats'!S53:W53,'Saisie résultats'!AI53:AK53,'Saisie résultats'!AN53:AT53)))</f>
      </c>
      <c r="H54" s="38">
        <f>IF(ISBLANK('Liste élèves'!B55),"",IF(NOT(AND(ISERROR(MATCH("A",'Saisie résultats'!AE53:AH53,0)),ISERROR(MATCH("A",'Saisie résultats'!AI53:AM53,0)),ISERROR(MATCH("A",'Saisie résultats'!AV53:AX53,0)))),"A",SUM('Saisie résultats'!AE53:AH53,'Saisie résultats'!AL53:AM53,'Saisie résultats'!AU53:AX53)))</f>
      </c>
      <c r="I54" s="38">
        <f>IF(ISBLANK('Liste élèves'!B55),"",IF(NOT(AND(ISERROR(MATCH("A",'Saisie résultats'!BO53:BS53,0)),ISERROR(MATCH("A",'Saisie résultats'!BV53:BX53,0)))),"A",SUM('Saisie résultats'!BO53:BS53,'Saisie résultats'!BV53:BX53)))</f>
      </c>
      <c r="J54" s="38">
        <f>IF(ISBLANK('Liste élèves'!B55),"",IF(NOT(AND(ISERROR(MATCH("A",'Saisie résultats'!BT53:BU53,0)),ISERROR(MATCH("A",'Saisie résultats'!BY53:CH53,0)))),"A",SUM('Saisie résultats'!BT53:BU53,'Saisie résultats'!BY53:CH53)))</f>
      </c>
      <c r="K54" s="38">
        <f>IF(ISBLANK('Liste élèves'!B55),"",IF(NOT(AND(ISERROR(MATCH("A",'Saisie résultats'!CL53:CR53,0)))),"A",SUM('Saisie résultats'!CL53:CR53)))</f>
      </c>
      <c r="L54" s="38">
        <f>IF(ISBLANK('Liste élèves'!B55),"",IF(NOT(AND(ISERROR(MATCH("A",'Saisie résultats'!CI53:CK53,0)),ISERROR(MATCH("A",'Saisie résultats'!CS53:CV53,0)))),"A",SUM('Saisie résultats'!CI53:CK53,'Saisie résultats'!CS53:CV53)))</f>
      </c>
      <c r="M54" s="38">
        <f>IF(ISBLANK('Liste élèves'!B55),"",IF(NOT(AND(ISERROR(MATCH("A",'Saisie résultats'!BL53:BN53,0)),ISERROR(MATCH("A",'Saisie résultats'!CW53:CY53,0)))),"A",SUM('Saisie résultats'!BL53:BN53,'Saisie résultats'!CW53:CY53)))</f>
      </c>
      <c r="N54" s="22" t="b">
        <f>AND(NOT(ISBLANK('Liste élèves'!B55)),COUNTA('Saisie résultats'!D53:CY53)&lt;&gt;100)</f>
        <v>0</v>
      </c>
      <c r="O54" s="22">
        <f>COUNTBLANK('Saisie résultats'!D53:CY53)-O$9</f>
        <v>100</v>
      </c>
      <c r="P54" s="22" t="b">
        <f t="shared" si="3"/>
        <v>1</v>
      </c>
      <c r="Q54" s="22">
        <f>IF(ISBLANK('Liste élèves'!B55),"",IF(OR(ISTEXT(D54),ISTEXT(E54),ISTEXT(F54),ISTEXT(G54),ISTEXT(H54)),"",SUM(D54:H54)))</f>
      </c>
      <c r="R54" s="22">
        <f>IF(ISBLANK('Liste élèves'!B55),"",IF(OR(ISTEXT(I54),ISTEXT(J54),ISTEXT(K54),ISTEXT(L54),ISTEXT(M54)),"",SUM(I54:M54)))</f>
      </c>
      <c r="AD54" s="39"/>
      <c r="AE54" s="39"/>
      <c r="AF54" s="40"/>
      <c r="AG54" s="40"/>
      <c r="AH54" s="40"/>
      <c r="AI54" s="40"/>
      <c r="AJ54" s="40"/>
      <c r="IS54" s="7"/>
    </row>
    <row r="55" spans="2:253" s="22" customFormat="1" ht="15" customHeight="1">
      <c r="B55" s="36">
        <v>46</v>
      </c>
      <c r="C55" s="37">
        <f>IF(ISBLANK('Liste élèves'!B56),"",('Liste élèves'!B56))</f>
      </c>
      <c r="D55" s="38">
        <f>IF(ISBLANK('Liste élèves'!B56),"",IF(NOT(AND(ISERROR(MATCH("A",'Saisie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</f>
      </c>
      <c r="E55" s="38">
        <f>IF(ISBLANK('Liste élèves'!B56),"",IF(NOT(AND(ISERROR(MATCH("A",'Saisie résultats'!M54:R54,0)),ISERROR(MATCH("A",'Saisie résultats'!AC54:AC54,0)),ISERROR(MATCH("A",'Saisie résultats'!BA54:BC54,0)))),"A",SUM('Saisie résultats'!M54:R54,'Saisie résultats'!AC54,'Saisie résultats'!BA54:BC54)))</f>
      </c>
      <c r="F55" s="38">
        <f>IF(ISBLANK('Liste élèves'!B56),"",IF(NOT(AND(ISERROR(MATCH("A",'Saisie résultats'!J54:L54,0)),ISERROR(MATCH("A",'Saisie résultats'!AY54:AZ54,0)),ISERROR(MATCH("A",'Saisie résultats'!BD54:BH54,0)))),"A",SUM('Saisie résultats'!J54:L54,'Saisie résultats'!AY54:AZ54,'Saisie résultats'!BD54:BH54)))</f>
      </c>
      <c r="G55" s="38">
        <f>IF(ISBLANK('Liste élèves'!B56),"",IF(NOT(AND(ISERROR(MATCH("A",'Saisie résultats'!S54:W54,0)),ISERROR(MATCH("A",'Saisie résultats'!AI54:AK54,0)),ISERROR(MATCH("A",'Saisie résultats'!AN54:AT54,0)))),"A",SUM('Saisie résultats'!S54:W54,'Saisie résultats'!AI54:AK54,'Saisie résultats'!AN54:AT54)))</f>
      </c>
      <c r="H55" s="38">
        <f>IF(ISBLANK('Liste élèves'!B56),"",IF(NOT(AND(ISERROR(MATCH("A",'Saisie résultats'!AE54:AH54,0)),ISERROR(MATCH("A",'Saisie résultats'!AI54:AM54,0)),ISERROR(MATCH("A",'Saisie résultats'!AV54:AX54,0)))),"A",SUM('Saisie résultats'!AE54:AH54,'Saisie résultats'!AL54:AM54,'Saisie résultats'!AU54:AX54)))</f>
      </c>
      <c r="I55" s="38">
        <f>IF(ISBLANK('Liste élèves'!B56),"",IF(NOT(AND(ISERROR(MATCH("A",'Saisie résultats'!BO54:BS54,0)),ISERROR(MATCH("A",'Saisie résultats'!BV54:BX54,0)))),"A",SUM('Saisie résultats'!BO54:BS54,'Saisie résultats'!BV54:BX54)))</f>
      </c>
      <c r="J55" s="38">
        <f>IF(ISBLANK('Liste élèves'!B56),"",IF(NOT(AND(ISERROR(MATCH("A",'Saisie résultats'!BT54:BU54,0)),ISERROR(MATCH("A",'Saisie résultats'!BY54:CH54,0)))),"A",SUM('Saisie résultats'!BT54:BU54,'Saisie résultats'!BY54:CH54)))</f>
      </c>
      <c r="K55" s="38">
        <f>IF(ISBLANK('Liste élèves'!B56),"",IF(NOT(AND(ISERROR(MATCH("A",'Saisie résultats'!CL54:CR54,0)))),"A",SUM('Saisie résultats'!CL54:CR54)))</f>
      </c>
      <c r="L55" s="38">
        <f>IF(ISBLANK('Liste élèves'!B56),"",IF(NOT(AND(ISERROR(MATCH("A",'Saisie résultats'!CI54:CK54,0)),ISERROR(MATCH("A",'Saisie résultats'!CS54:CV54,0)))),"A",SUM('Saisie résultats'!CI54:CK54,'Saisie résultats'!CS54:CV54)))</f>
      </c>
      <c r="M55" s="38">
        <f>IF(ISBLANK('Liste élèves'!B56),"",IF(NOT(AND(ISERROR(MATCH("A",'Saisie résultats'!BL54:BN54,0)),ISERROR(MATCH("A",'Saisie résultats'!CW54:CY54,0)))),"A",SUM('Saisie résultats'!BL54:BN54,'Saisie résultats'!CW54:CY54)))</f>
      </c>
      <c r="N55" s="22" t="b">
        <f>AND(NOT(ISBLANK('Liste élèves'!B56)),COUNTA('Saisie résultats'!D54:CY54)&lt;&gt;100)</f>
        <v>0</v>
      </c>
      <c r="O55" s="22">
        <f>COUNTBLANK('Saisie résultats'!D54:CY54)-O$9</f>
        <v>100</v>
      </c>
      <c r="P55" s="22" t="b">
        <f t="shared" si="3"/>
        <v>1</v>
      </c>
      <c r="Q55" s="22">
        <f>IF(ISBLANK('Liste élèves'!B56),"",IF(OR(ISTEXT(D55),ISTEXT(E55),ISTEXT(F55),ISTEXT(G55),ISTEXT(H55)),"",SUM(D55:H55)))</f>
      </c>
      <c r="R55" s="22">
        <f>IF(ISBLANK('Liste élèves'!B56),"",IF(OR(ISTEXT(I55),ISTEXT(J55),ISTEXT(K55),ISTEXT(L55),ISTEXT(M55)),"",SUM(I55:M55)))</f>
      </c>
      <c r="AD55" s="39"/>
      <c r="AE55" s="39"/>
      <c r="AF55" s="40"/>
      <c r="AG55" s="40"/>
      <c r="AH55" s="40"/>
      <c r="AI55" s="40"/>
      <c r="AJ55" s="40"/>
      <c r="IS55" s="7"/>
    </row>
    <row r="56" spans="2:253" s="22" customFormat="1" ht="15" customHeight="1">
      <c r="B56" s="36">
        <v>47</v>
      </c>
      <c r="C56" s="37">
        <f>IF(ISBLANK('Liste élèves'!B57),"",('Liste élèves'!B57))</f>
      </c>
      <c r="D56" s="38">
        <f>IF(ISBLANK('Liste élèves'!B57),"",IF(NOT(AND(ISERROR(MATCH("A",'Saisie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</f>
      </c>
      <c r="E56" s="38">
        <f>IF(ISBLANK('Liste élèves'!B57),"",IF(NOT(AND(ISERROR(MATCH("A",'Saisie résultats'!M55:R55,0)),ISERROR(MATCH("A",'Saisie résultats'!AC55:AC55,0)),ISERROR(MATCH("A",'Saisie résultats'!BA55:BC55,0)))),"A",SUM('Saisie résultats'!M55:R55,'Saisie résultats'!AC55,'Saisie résultats'!BA55:BC55)))</f>
      </c>
      <c r="F56" s="38">
        <f>IF(ISBLANK('Liste élèves'!B57),"",IF(NOT(AND(ISERROR(MATCH("A",'Saisie résultats'!J55:L55,0)),ISERROR(MATCH("A",'Saisie résultats'!AY55:AZ55,0)),ISERROR(MATCH("A",'Saisie résultats'!BD55:BH55,0)))),"A",SUM('Saisie résultats'!J55:L55,'Saisie résultats'!AY55:AZ55,'Saisie résultats'!BD55:BH55)))</f>
      </c>
      <c r="G56" s="38">
        <f>IF(ISBLANK('Liste élèves'!B57),"",IF(NOT(AND(ISERROR(MATCH("A",'Saisie résultats'!S55:W55,0)),ISERROR(MATCH("A",'Saisie résultats'!AI55:AK55,0)),ISERROR(MATCH("A",'Saisie résultats'!AN55:AT55,0)))),"A",SUM('Saisie résultats'!S55:W55,'Saisie résultats'!AI55:AK55,'Saisie résultats'!AN55:AT55)))</f>
      </c>
      <c r="H56" s="38">
        <f>IF(ISBLANK('Liste élèves'!B57),"",IF(NOT(AND(ISERROR(MATCH("A",'Saisie résultats'!AE55:AH55,0)),ISERROR(MATCH("A",'Saisie résultats'!AI55:AM55,0)),ISERROR(MATCH("A",'Saisie résultats'!AV55:AX55,0)))),"A",SUM('Saisie résultats'!AE55:AH55,'Saisie résultats'!AL55:AM55,'Saisie résultats'!AU55:AX55)))</f>
      </c>
      <c r="I56" s="38">
        <f>IF(ISBLANK('Liste élèves'!B57),"",IF(NOT(AND(ISERROR(MATCH("A",'Saisie résultats'!BO55:BS55,0)),ISERROR(MATCH("A",'Saisie résultats'!BV55:BX55,0)))),"A",SUM('Saisie résultats'!BO55:BS55,'Saisie résultats'!BV55:BX55)))</f>
      </c>
      <c r="J56" s="38">
        <f>IF(ISBLANK('Liste élèves'!B57),"",IF(NOT(AND(ISERROR(MATCH("A",'Saisie résultats'!BT55:BU55,0)),ISERROR(MATCH("A",'Saisie résultats'!BY55:CH55,0)))),"A",SUM('Saisie résultats'!BT55:BU55,'Saisie résultats'!BY55:CH55)))</f>
      </c>
      <c r="K56" s="38">
        <f>IF(ISBLANK('Liste élèves'!B57),"",IF(NOT(AND(ISERROR(MATCH("A",'Saisie résultats'!CL55:CR55,0)))),"A",SUM('Saisie résultats'!CL55:CR55)))</f>
      </c>
      <c r="L56" s="38">
        <f>IF(ISBLANK('Liste élèves'!B57),"",IF(NOT(AND(ISERROR(MATCH("A",'Saisie résultats'!CI55:CK55,0)),ISERROR(MATCH("A",'Saisie résultats'!CS55:CV55,0)))),"A",SUM('Saisie résultats'!CI55:CK55,'Saisie résultats'!CS55:CV55)))</f>
      </c>
      <c r="M56" s="38">
        <f>IF(ISBLANK('Liste élèves'!B57),"",IF(NOT(AND(ISERROR(MATCH("A",'Saisie résultats'!BL55:BN55,0)),ISERROR(MATCH("A",'Saisie résultats'!CW55:CY55,0)))),"A",SUM('Saisie résultats'!BL55:BN55,'Saisie résultats'!CW55:CY55)))</f>
      </c>
      <c r="N56" s="22" t="b">
        <f>AND(NOT(ISBLANK('Liste élèves'!B57)),COUNTA('Saisie résultats'!D55:CY55)&lt;&gt;100)</f>
        <v>0</v>
      </c>
      <c r="O56" s="22">
        <f>COUNTBLANK('Saisie résultats'!D55:CY55)-O$9</f>
        <v>100</v>
      </c>
      <c r="P56" s="22" t="b">
        <f t="shared" si="3"/>
        <v>1</v>
      </c>
      <c r="Q56" s="22">
        <f>IF(ISBLANK('Liste élèves'!B57),"",IF(OR(ISTEXT(D56),ISTEXT(E56),ISTEXT(F56),ISTEXT(G56),ISTEXT(H56)),"",SUM(D56:H56)))</f>
      </c>
      <c r="R56" s="22">
        <f>IF(ISBLANK('Liste élèves'!B57),"",IF(OR(ISTEXT(I56),ISTEXT(J56),ISTEXT(K56),ISTEXT(L56),ISTEXT(M56)),"",SUM(I56:M56)))</f>
      </c>
      <c r="AD56" s="39"/>
      <c r="AE56" s="39"/>
      <c r="AF56" s="40"/>
      <c r="AG56" s="40"/>
      <c r="AH56" s="40"/>
      <c r="AI56" s="40"/>
      <c r="AJ56" s="40"/>
      <c r="IS56" s="7"/>
    </row>
    <row r="57" spans="2:253" s="22" customFormat="1" ht="15" customHeight="1">
      <c r="B57" s="36">
        <v>48</v>
      </c>
      <c r="C57" s="37">
        <f>IF(ISBLANK('Liste élèves'!B58),"",('Liste élèves'!B58))</f>
      </c>
      <c r="D57" s="38">
        <f>IF(ISBLANK('Liste élèves'!B58),"",IF(NOT(AND(ISERROR(MATCH("A",'Saisie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</f>
      </c>
      <c r="E57" s="38">
        <f>IF(ISBLANK('Liste élèves'!B58),"",IF(NOT(AND(ISERROR(MATCH("A",'Saisie résultats'!M56:R56,0)),ISERROR(MATCH("A",'Saisie résultats'!AC56:AC56,0)),ISERROR(MATCH("A",'Saisie résultats'!BA56:BC56,0)))),"A",SUM('Saisie résultats'!M56:R56,'Saisie résultats'!AC56,'Saisie résultats'!BA56:BC56)))</f>
      </c>
      <c r="F57" s="38">
        <f>IF(ISBLANK('Liste élèves'!B58),"",IF(NOT(AND(ISERROR(MATCH("A",'Saisie résultats'!J56:L56,0)),ISERROR(MATCH("A",'Saisie résultats'!AY56:AZ56,0)),ISERROR(MATCH("A",'Saisie résultats'!BD56:BH56,0)))),"A",SUM('Saisie résultats'!J56:L56,'Saisie résultats'!AY56:AZ56,'Saisie résultats'!BD56:BH56)))</f>
      </c>
      <c r="G57" s="38">
        <f>IF(ISBLANK('Liste élèves'!B58),"",IF(NOT(AND(ISERROR(MATCH("A",'Saisie résultats'!S56:W56,0)),ISERROR(MATCH("A",'Saisie résultats'!AI56:AK56,0)),ISERROR(MATCH("A",'Saisie résultats'!AN56:AT56,0)))),"A",SUM('Saisie résultats'!S56:W56,'Saisie résultats'!AI56:AK56,'Saisie résultats'!AN56:AT56)))</f>
      </c>
      <c r="H57" s="38">
        <f>IF(ISBLANK('Liste élèves'!B58),"",IF(NOT(AND(ISERROR(MATCH("A",'Saisie résultats'!AE56:AH56,0)),ISERROR(MATCH("A",'Saisie résultats'!AI56:AM56,0)),ISERROR(MATCH("A",'Saisie résultats'!AV56:AX56,0)))),"A",SUM('Saisie résultats'!AE56:AH56,'Saisie résultats'!AL56:AM56,'Saisie résultats'!AU56:AX56)))</f>
      </c>
      <c r="I57" s="38">
        <f>IF(ISBLANK('Liste élèves'!B58),"",IF(NOT(AND(ISERROR(MATCH("A",'Saisie résultats'!BO56:BS56,0)),ISERROR(MATCH("A",'Saisie résultats'!BV56:BX56,0)))),"A",SUM('Saisie résultats'!BO56:BS56,'Saisie résultats'!BV56:BX56)))</f>
      </c>
      <c r="J57" s="38">
        <f>IF(ISBLANK('Liste élèves'!B58),"",IF(NOT(AND(ISERROR(MATCH("A",'Saisie résultats'!BT56:BU56,0)),ISERROR(MATCH("A",'Saisie résultats'!BY56:CH56,0)))),"A",SUM('Saisie résultats'!BT56:BU56,'Saisie résultats'!BY56:CH56)))</f>
      </c>
      <c r="K57" s="38">
        <f>IF(ISBLANK('Liste élèves'!B58),"",IF(NOT(AND(ISERROR(MATCH("A",'Saisie résultats'!CL56:CR56,0)))),"A",SUM('Saisie résultats'!CL56:CR56)))</f>
      </c>
      <c r="L57" s="38">
        <f>IF(ISBLANK('Liste élèves'!B58),"",IF(NOT(AND(ISERROR(MATCH("A",'Saisie résultats'!CI56:CK56,0)),ISERROR(MATCH("A",'Saisie résultats'!CS56:CV56,0)))),"A",SUM('Saisie résultats'!CI56:CK56,'Saisie résultats'!CS56:CV56)))</f>
      </c>
      <c r="M57" s="38">
        <f>IF(ISBLANK('Liste élèves'!B58),"",IF(NOT(AND(ISERROR(MATCH("A",'Saisie résultats'!BL56:BN56,0)),ISERROR(MATCH("A",'Saisie résultats'!CW56:CY56,0)))),"A",SUM('Saisie résultats'!BL56:BN56,'Saisie résultats'!CW56:CY56)))</f>
      </c>
      <c r="N57" s="22" t="b">
        <f>AND(NOT(ISBLANK('Liste élèves'!B58)),COUNTA('Saisie résultats'!D56:CY56)&lt;&gt;100)</f>
        <v>0</v>
      </c>
      <c r="O57" s="22">
        <f>COUNTBLANK('Saisie résultats'!D56:CY56)-O$9</f>
        <v>100</v>
      </c>
      <c r="P57" s="22" t="b">
        <f t="shared" si="3"/>
        <v>1</v>
      </c>
      <c r="Q57" s="22">
        <f>IF(ISBLANK('Liste élèves'!B58),"",IF(OR(ISTEXT(D57),ISTEXT(E57),ISTEXT(F57),ISTEXT(G57),ISTEXT(H57)),"",SUM(D57:H57)))</f>
      </c>
      <c r="R57" s="22">
        <f>IF(ISBLANK('Liste élèves'!B58),"",IF(OR(ISTEXT(I57),ISTEXT(J57),ISTEXT(K57),ISTEXT(L57),ISTEXT(M57)),"",SUM(I57:M57)))</f>
      </c>
      <c r="AD57" s="39"/>
      <c r="AE57" s="39"/>
      <c r="AF57" s="40"/>
      <c r="AG57" s="40"/>
      <c r="AH57" s="40"/>
      <c r="AI57" s="40"/>
      <c r="AJ57" s="40"/>
      <c r="IS57" s="7"/>
    </row>
    <row r="58" spans="2:253" s="22" customFormat="1" ht="15" customHeight="1">
      <c r="B58" s="36">
        <v>49</v>
      </c>
      <c r="C58" s="37">
        <f>IF(ISBLANK('Liste élèves'!B59),"",('Liste élèves'!B59))</f>
      </c>
      <c r="D58" s="38">
        <f>IF(ISBLANK('Liste élèves'!B59),"",IF(NOT(AND(ISERROR(MATCH("A",'Saisie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</f>
      </c>
      <c r="E58" s="38">
        <f>IF(ISBLANK('Liste élèves'!B59),"",IF(NOT(AND(ISERROR(MATCH("A",'Saisie résultats'!M57:R57,0)),ISERROR(MATCH("A",'Saisie résultats'!AC57:AC57,0)),ISERROR(MATCH("A",'Saisie résultats'!BA57:BC57,0)))),"A",SUM('Saisie résultats'!M57:R57,'Saisie résultats'!AC57,'Saisie résultats'!BA57:BC57)))</f>
      </c>
      <c r="F58" s="38">
        <f>IF(ISBLANK('Liste élèves'!B59),"",IF(NOT(AND(ISERROR(MATCH("A",'Saisie résultats'!J57:L57,0)),ISERROR(MATCH("A",'Saisie résultats'!AY57:AZ57,0)),ISERROR(MATCH("A",'Saisie résultats'!BD57:BH57,0)))),"A",SUM('Saisie résultats'!J57:L57,'Saisie résultats'!AY57:AZ57,'Saisie résultats'!BD57:BH57)))</f>
      </c>
      <c r="G58" s="38">
        <f>IF(ISBLANK('Liste élèves'!B59),"",IF(NOT(AND(ISERROR(MATCH("A",'Saisie résultats'!S57:W57,0)),ISERROR(MATCH("A",'Saisie résultats'!AI57:AK57,0)),ISERROR(MATCH("A",'Saisie résultats'!AN57:AT57,0)))),"A",SUM('Saisie résultats'!S57:W57,'Saisie résultats'!AI57:AK57,'Saisie résultats'!AN57:AT57)))</f>
      </c>
      <c r="H58" s="38">
        <f>IF(ISBLANK('Liste élèves'!B59),"",IF(NOT(AND(ISERROR(MATCH("A",'Saisie résultats'!AE57:AH57,0)),ISERROR(MATCH("A",'Saisie résultats'!AI57:AM57,0)),ISERROR(MATCH("A",'Saisie résultats'!AV57:AX57,0)))),"A",SUM('Saisie résultats'!AE57:AH57,'Saisie résultats'!AL57:AM57,'Saisie résultats'!AU57:AX57)))</f>
      </c>
      <c r="I58" s="38">
        <f>IF(ISBLANK('Liste élèves'!B59),"",IF(NOT(AND(ISERROR(MATCH("A",'Saisie résultats'!BO57:BS57,0)),ISERROR(MATCH("A",'Saisie résultats'!BV57:BX57,0)))),"A",SUM('Saisie résultats'!BO57:BS57,'Saisie résultats'!BV57:BX57)))</f>
      </c>
      <c r="J58" s="38">
        <f>IF(ISBLANK('Liste élèves'!B59),"",IF(NOT(AND(ISERROR(MATCH("A",'Saisie résultats'!BT57:BU57,0)),ISERROR(MATCH("A",'Saisie résultats'!BY57:CH57,0)))),"A",SUM('Saisie résultats'!BT57:BU57,'Saisie résultats'!BY57:CH57)))</f>
      </c>
      <c r="K58" s="38">
        <f>IF(ISBLANK('Liste élèves'!B59),"",IF(NOT(AND(ISERROR(MATCH("A",'Saisie résultats'!CL57:CR57,0)))),"A",SUM('Saisie résultats'!CL57:CR57)))</f>
      </c>
      <c r="L58" s="38">
        <f>IF(ISBLANK('Liste élèves'!B59),"",IF(NOT(AND(ISERROR(MATCH("A",'Saisie résultats'!CI57:CK57,0)),ISERROR(MATCH("A",'Saisie résultats'!CS57:CV57,0)))),"A",SUM('Saisie résultats'!CI57:CK57,'Saisie résultats'!CS57:CV57)))</f>
      </c>
      <c r="M58" s="38">
        <f>IF(ISBLANK('Liste élèves'!B59),"",IF(NOT(AND(ISERROR(MATCH("A",'Saisie résultats'!BL57:BN57,0)),ISERROR(MATCH("A",'Saisie résultats'!CW57:CY57,0)))),"A",SUM('Saisie résultats'!BL57:BN57,'Saisie résultats'!CW57:CY57)))</f>
      </c>
      <c r="N58" s="22" t="b">
        <f>AND(NOT(ISBLANK('Liste élèves'!B59)),COUNTA('Saisie résultats'!D57:CY57)&lt;&gt;100)</f>
        <v>0</v>
      </c>
      <c r="O58" s="22">
        <f>COUNTBLANK('Saisie résultats'!D57:CY57)-O$9</f>
        <v>100</v>
      </c>
      <c r="P58" s="22" t="b">
        <f t="shared" si="3"/>
        <v>1</v>
      </c>
      <c r="Q58" s="22">
        <f>IF(ISBLANK('Liste élèves'!B59),"",IF(OR(ISTEXT(D58),ISTEXT(E58),ISTEXT(F58),ISTEXT(G58),ISTEXT(H58)),"",SUM(D58:H58)))</f>
      </c>
      <c r="R58" s="22">
        <f>IF(ISBLANK('Liste élèves'!B59),"",IF(OR(ISTEXT(I58),ISTEXT(J58),ISTEXT(K58),ISTEXT(L58),ISTEXT(M58)),"",SUM(I58:M58)))</f>
      </c>
      <c r="AD58" s="39"/>
      <c r="AE58" s="39"/>
      <c r="AF58" s="40"/>
      <c r="AG58" s="40"/>
      <c r="AH58" s="40"/>
      <c r="AI58" s="40"/>
      <c r="AJ58" s="40"/>
      <c r="IS58" s="7"/>
    </row>
    <row r="59" spans="2:253" s="22" customFormat="1" ht="15" customHeight="1">
      <c r="B59" s="36">
        <v>50</v>
      </c>
      <c r="C59" s="37">
        <f>IF(ISBLANK('Liste élèves'!B60),"",('Liste élèves'!B60))</f>
      </c>
      <c r="D59" s="38">
        <f>IF(ISBLANK('Liste élèves'!B60),"",IF(NOT(AND(ISERROR(MATCH("A",'Saisie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</f>
      </c>
      <c r="E59" s="38">
        <f>IF(ISBLANK('Liste élèves'!B60),"",IF(NOT(AND(ISERROR(MATCH("A",'Saisie résultats'!M58:R58,0)),ISERROR(MATCH("A",'Saisie résultats'!AC58:AC58,0)),ISERROR(MATCH("A",'Saisie résultats'!BA58:BC58,0)))),"A",SUM('Saisie résultats'!M58:R58,'Saisie résultats'!AC58,'Saisie résultats'!BA58:BC58)))</f>
      </c>
      <c r="F59" s="38">
        <f>IF(ISBLANK('Liste élèves'!B60),"",IF(NOT(AND(ISERROR(MATCH("A",'Saisie résultats'!J58:L58,0)),ISERROR(MATCH("A",'Saisie résultats'!AY58:AZ58,0)),ISERROR(MATCH("A",'Saisie résultats'!BD58:BH58,0)))),"A",SUM('Saisie résultats'!J58:L58,'Saisie résultats'!AY58:AZ58,'Saisie résultats'!BD58:BH58)))</f>
      </c>
      <c r="G59" s="38">
        <f>IF(ISBLANK('Liste élèves'!B60),"",IF(NOT(AND(ISERROR(MATCH("A",'Saisie résultats'!S58:W58,0)),ISERROR(MATCH("A",'Saisie résultats'!AI58:AK58,0)),ISERROR(MATCH("A",'Saisie résultats'!AN58:AT58,0)))),"A",SUM('Saisie résultats'!S58:W58,'Saisie résultats'!AI58:AK58,'Saisie résultats'!AN58:AT58)))</f>
      </c>
      <c r="H59" s="38">
        <f>IF(ISBLANK('Liste élèves'!B60),"",IF(NOT(AND(ISERROR(MATCH("A",'Saisie résultats'!AE58:AH58,0)),ISERROR(MATCH("A",'Saisie résultats'!AI58:AM58,0)),ISERROR(MATCH("A",'Saisie résultats'!AV58:AX58,0)))),"A",SUM('Saisie résultats'!AE58:AH58,'Saisie résultats'!AL58:AM58,'Saisie résultats'!AU58:AX58)))</f>
      </c>
      <c r="I59" s="38">
        <f>IF(ISBLANK('Liste élèves'!B60),"",IF(NOT(AND(ISERROR(MATCH("A",'Saisie résultats'!BO58:BS58,0)),ISERROR(MATCH("A",'Saisie résultats'!BV58:BX58,0)))),"A",SUM('Saisie résultats'!BO58:BS58,'Saisie résultats'!BV58:BX58)))</f>
      </c>
      <c r="J59" s="38">
        <f>IF(ISBLANK('Liste élèves'!B60),"",IF(NOT(AND(ISERROR(MATCH("A",'Saisie résultats'!BT58:BU58,0)),ISERROR(MATCH("A",'Saisie résultats'!BY58:CH58,0)))),"A",SUM('Saisie résultats'!BT58:BU58,'Saisie résultats'!BY58:CH58)))</f>
      </c>
      <c r="K59" s="38">
        <f>IF(ISBLANK('Liste élèves'!B60),"",IF(NOT(AND(ISERROR(MATCH("A",'Saisie résultats'!CL58:CR58,0)))),"A",SUM('Saisie résultats'!CL58:CR58)))</f>
      </c>
      <c r="L59" s="38">
        <f>IF(ISBLANK('Liste élèves'!B60),"",IF(NOT(AND(ISERROR(MATCH("A",'Saisie résultats'!CI58:CK58,0)),ISERROR(MATCH("A",'Saisie résultats'!CS58:CV58,0)))),"A",SUM('Saisie résultats'!CI58:CK58,'Saisie résultats'!CS58:CV58)))</f>
      </c>
      <c r="M59" s="38">
        <f>IF(ISBLANK('Liste élèves'!B60),"",IF(NOT(AND(ISERROR(MATCH("A",'Saisie résultats'!BL58:BN58,0)),ISERROR(MATCH("A",'Saisie résultats'!CW58:CY58,0)))),"A",SUM('Saisie résultats'!BL58:BN58,'Saisie résultats'!CW58:CY58)))</f>
      </c>
      <c r="N59" s="22" t="b">
        <f>AND(NOT(ISBLANK('Liste élèves'!B60)),COUNTA('Saisie résultats'!D58:CY58)&lt;&gt;100)</f>
        <v>0</v>
      </c>
      <c r="O59" s="22">
        <f>COUNTBLANK('Saisie résultats'!D58:CY58)-O$9</f>
        <v>100</v>
      </c>
      <c r="P59" s="22" t="b">
        <f t="shared" si="3"/>
        <v>1</v>
      </c>
      <c r="Q59" s="22">
        <f>IF(ISBLANK('Liste élèves'!B60),"",IF(OR(ISTEXT(D59),ISTEXT(E59),ISTEXT(F59),ISTEXT(G59),ISTEXT(H59)),"",SUM(D59:H59)))</f>
      </c>
      <c r="R59" s="22">
        <f>IF(ISBLANK('Liste élèves'!B60),"",IF(OR(ISTEXT(I59),ISTEXT(J59),ISTEXT(K59),ISTEXT(L59),ISTEXT(M59)),"",SUM(I59:M59)))</f>
      </c>
      <c r="AD59" s="39"/>
      <c r="AE59" s="39"/>
      <c r="AF59" s="40"/>
      <c r="AG59" s="40"/>
      <c r="AH59" s="40"/>
      <c r="AI59" s="40"/>
      <c r="AJ59" s="40"/>
      <c r="IS59" s="7"/>
    </row>
    <row r="60" spans="2:253" s="22" customFormat="1" ht="15" customHeight="1">
      <c r="B60" s="36">
        <v>51</v>
      </c>
      <c r="C60" s="37">
        <f>IF(ISBLANK('Liste élèves'!B61),"",('Liste élèves'!B61))</f>
      </c>
      <c r="D60" s="38">
        <f>IF(ISBLANK('Liste élèves'!B61),"",IF(NOT(AND(ISERROR(MATCH("A",'Saisie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</f>
      </c>
      <c r="E60" s="38">
        <f>IF(ISBLANK('Liste élèves'!B61),"",IF(NOT(AND(ISERROR(MATCH("A",'Saisie résultats'!M59:R59,0)),ISERROR(MATCH("A",'Saisie résultats'!AC59:AC59,0)),ISERROR(MATCH("A",'Saisie résultats'!BA59:BC59,0)))),"A",SUM('Saisie résultats'!M59:R59,'Saisie résultats'!AC59,'Saisie résultats'!BA59:BC59)))</f>
      </c>
      <c r="F60" s="38">
        <f>IF(ISBLANK('Liste élèves'!B61),"",IF(NOT(AND(ISERROR(MATCH("A",'Saisie résultats'!J59:L59,0)),ISERROR(MATCH("A",'Saisie résultats'!AY59:AZ59,0)),ISERROR(MATCH("A",'Saisie résultats'!BD59:BH59,0)))),"A",SUM('Saisie résultats'!J59:L59,'Saisie résultats'!AY59:AZ59,'Saisie résultats'!BD59:BH59)))</f>
      </c>
      <c r="G60" s="38">
        <f>IF(ISBLANK('Liste élèves'!B61),"",IF(NOT(AND(ISERROR(MATCH("A",'Saisie résultats'!S59:W59,0)),ISERROR(MATCH("A",'Saisie résultats'!AI59:AK59,0)),ISERROR(MATCH("A",'Saisie résultats'!AN59:AT59,0)))),"A",SUM('Saisie résultats'!S59:W59,'Saisie résultats'!AI59:AK59,'Saisie résultats'!AN59:AT59)))</f>
      </c>
      <c r="H60" s="38">
        <f>IF(ISBLANK('Liste élèves'!B61),"",IF(NOT(AND(ISERROR(MATCH("A",'Saisie résultats'!AE59:AH59,0)),ISERROR(MATCH("A",'Saisie résultats'!AI59:AM59,0)),ISERROR(MATCH("A",'Saisie résultats'!AV59:AX59,0)))),"A",SUM('Saisie résultats'!AE59:AH59,'Saisie résultats'!AL59:AM59,'Saisie résultats'!AU59:AX59)))</f>
      </c>
      <c r="I60" s="38">
        <f>IF(ISBLANK('Liste élèves'!B61),"",IF(NOT(AND(ISERROR(MATCH("A",'Saisie résultats'!BO59:BS59,0)),ISERROR(MATCH("A",'Saisie résultats'!BV59:BX59,0)))),"A",SUM('Saisie résultats'!BO59:BS59,'Saisie résultats'!BV59:BX59)))</f>
      </c>
      <c r="J60" s="38">
        <f>IF(ISBLANK('Liste élèves'!B61),"",IF(NOT(AND(ISERROR(MATCH("A",'Saisie résultats'!BT59:BU59,0)),ISERROR(MATCH("A",'Saisie résultats'!BY59:CH59,0)))),"A",SUM('Saisie résultats'!BT59:BU59,'Saisie résultats'!BY59:CH59)))</f>
      </c>
      <c r="K60" s="38">
        <f>IF(ISBLANK('Liste élèves'!B61),"",IF(NOT(AND(ISERROR(MATCH("A",'Saisie résultats'!CL59:CR59,0)))),"A",SUM('Saisie résultats'!CL59:CR59)))</f>
      </c>
      <c r="L60" s="38">
        <f>IF(ISBLANK('Liste élèves'!B61),"",IF(NOT(AND(ISERROR(MATCH("A",'Saisie résultats'!CI59:CK59,0)),ISERROR(MATCH("A",'Saisie résultats'!CS59:CV59,0)))),"A",SUM('Saisie résultats'!CI59:CK59,'Saisie résultats'!CS59:CV59)))</f>
      </c>
      <c r="M60" s="38">
        <f>IF(ISBLANK('Liste élèves'!B61),"",IF(NOT(AND(ISERROR(MATCH("A",'Saisie résultats'!BL59:BN59,0)),ISERROR(MATCH("A",'Saisie résultats'!CW59:CY59,0)))),"A",SUM('Saisie résultats'!BL59:BN59,'Saisie résultats'!CW59:CY59)))</f>
      </c>
      <c r="N60" s="22" t="b">
        <f>AND(NOT(ISBLANK('Liste élèves'!B61)),COUNTA('Saisie résultats'!D59:CY59)&lt;&gt;100)</f>
        <v>0</v>
      </c>
      <c r="O60" s="22">
        <f>COUNTBLANK('Saisie résultats'!D59:CY59)-O$9</f>
        <v>100</v>
      </c>
      <c r="P60" s="22" t="b">
        <f t="shared" si="3"/>
        <v>1</v>
      </c>
      <c r="Q60" s="22">
        <f>IF(ISBLANK('Liste élèves'!B61),"",IF(OR(ISTEXT(D60),ISTEXT(E60),ISTEXT(F60),ISTEXT(G60),ISTEXT(H60)),"",SUM(D60:H60)))</f>
      </c>
      <c r="R60" s="22">
        <f>IF(ISBLANK('Liste élèves'!B61),"",IF(OR(ISTEXT(I60),ISTEXT(J60),ISTEXT(K60),ISTEXT(L60),ISTEXT(M60)),"",SUM(I60:M60)))</f>
      </c>
      <c r="AD60" s="39"/>
      <c r="AE60" s="39"/>
      <c r="AF60" s="40"/>
      <c r="AG60" s="40"/>
      <c r="AH60" s="40"/>
      <c r="AI60" s="40"/>
      <c r="AJ60" s="40"/>
      <c r="IS60" s="7"/>
    </row>
    <row r="61" spans="2:253" s="22" customFormat="1" ht="15" customHeight="1">
      <c r="B61" s="36">
        <v>52</v>
      </c>
      <c r="C61" s="37">
        <f>IF(ISBLANK('Liste élèves'!B62),"",('Liste élèves'!B62))</f>
      </c>
      <c r="D61" s="38">
        <f>IF(ISBLANK('Liste élèves'!B62),"",IF(NOT(AND(ISERROR(MATCH("A",'Saisie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</f>
      </c>
      <c r="E61" s="38">
        <f>IF(ISBLANK('Liste élèves'!B62),"",IF(NOT(AND(ISERROR(MATCH("A",'Saisie résultats'!M60:R60,0)),ISERROR(MATCH("A",'Saisie résultats'!AC60:AC60,0)),ISERROR(MATCH("A",'Saisie résultats'!BA60:BC60,0)))),"A",SUM('Saisie résultats'!M60:R60,'Saisie résultats'!AC60,'Saisie résultats'!BA60:BC60)))</f>
      </c>
      <c r="F61" s="38">
        <f>IF(ISBLANK('Liste élèves'!B62),"",IF(NOT(AND(ISERROR(MATCH("A",'Saisie résultats'!J60:L60,0)),ISERROR(MATCH("A",'Saisie résultats'!AY60:AZ60,0)),ISERROR(MATCH("A",'Saisie résultats'!BD60:BH60,0)))),"A",SUM('Saisie résultats'!J60:L60,'Saisie résultats'!AY60:AZ60,'Saisie résultats'!BD60:BH60)))</f>
      </c>
      <c r="G61" s="38">
        <f>IF(ISBLANK('Liste élèves'!B62),"",IF(NOT(AND(ISERROR(MATCH("A",'Saisie résultats'!S60:W60,0)),ISERROR(MATCH("A",'Saisie résultats'!AI60:AK60,0)),ISERROR(MATCH("A",'Saisie résultats'!AN60:AT60,0)))),"A",SUM('Saisie résultats'!S60:W60,'Saisie résultats'!AI60:AK60,'Saisie résultats'!AN60:AT60)))</f>
      </c>
      <c r="H61" s="38">
        <f>IF(ISBLANK('Liste élèves'!B62),"",IF(NOT(AND(ISERROR(MATCH("A",'Saisie résultats'!AE60:AH60,0)),ISERROR(MATCH("A",'Saisie résultats'!AI60:AM60,0)),ISERROR(MATCH("A",'Saisie résultats'!AV60:AX60,0)))),"A",SUM('Saisie résultats'!AE60:AH60,'Saisie résultats'!AL60:AM60,'Saisie résultats'!AU60:AX60)))</f>
      </c>
      <c r="I61" s="38">
        <f>IF(ISBLANK('Liste élèves'!B62),"",IF(NOT(AND(ISERROR(MATCH("A",'Saisie résultats'!BO60:BS60,0)),ISERROR(MATCH("A",'Saisie résultats'!BV60:BX60,0)))),"A",SUM('Saisie résultats'!BO60:BS60,'Saisie résultats'!BV60:BX60)))</f>
      </c>
      <c r="J61" s="38">
        <f>IF(ISBLANK('Liste élèves'!B62),"",IF(NOT(AND(ISERROR(MATCH("A",'Saisie résultats'!BT60:BU60,0)),ISERROR(MATCH("A",'Saisie résultats'!BY60:CH60,0)))),"A",SUM('Saisie résultats'!BT60:BU60,'Saisie résultats'!BY60:CH60)))</f>
      </c>
      <c r="K61" s="38">
        <f>IF(ISBLANK('Liste élèves'!B62),"",IF(NOT(AND(ISERROR(MATCH("A",'Saisie résultats'!CL60:CR60,0)))),"A",SUM('Saisie résultats'!CL60:CR60)))</f>
      </c>
      <c r="L61" s="38">
        <f>IF(ISBLANK('Liste élèves'!B62),"",IF(NOT(AND(ISERROR(MATCH("A",'Saisie résultats'!CI60:CK60,0)),ISERROR(MATCH("A",'Saisie résultats'!CS60:CV60,0)))),"A",SUM('Saisie résultats'!CI60:CK60,'Saisie résultats'!CS60:CV60)))</f>
      </c>
      <c r="M61" s="38">
        <f>IF(ISBLANK('Liste élèves'!B62),"",IF(NOT(AND(ISERROR(MATCH("A",'Saisie résultats'!BL60:BN60,0)),ISERROR(MATCH("A",'Saisie résultats'!CW60:CY60,0)))),"A",SUM('Saisie résultats'!BL60:BN60,'Saisie résultats'!CW60:CY60)))</f>
      </c>
      <c r="N61" s="22" t="b">
        <f>AND(NOT(ISBLANK('Liste élèves'!B62)),COUNTA('Saisie résultats'!D60:CY60)&lt;&gt;100)</f>
        <v>0</v>
      </c>
      <c r="O61" s="22">
        <f>COUNTBLANK('Saisie résultats'!D60:CY60)-O$9</f>
        <v>100</v>
      </c>
      <c r="P61" s="22" t="b">
        <f t="shared" si="3"/>
        <v>1</v>
      </c>
      <c r="Q61" s="22">
        <f>IF(ISBLANK('Liste élèves'!B62),"",IF(OR(ISTEXT(D61),ISTEXT(E61),ISTEXT(F61),ISTEXT(G61),ISTEXT(H61)),"",SUM(D61:H61)))</f>
      </c>
      <c r="R61" s="22">
        <f>IF(ISBLANK('Liste élèves'!B62),"",IF(OR(ISTEXT(I61),ISTEXT(J61),ISTEXT(K61),ISTEXT(L61),ISTEXT(M61)),"",SUM(I61:M61)))</f>
      </c>
      <c r="AD61" s="39"/>
      <c r="AE61" s="39"/>
      <c r="AF61" s="40"/>
      <c r="AG61" s="40"/>
      <c r="AH61" s="40"/>
      <c r="AI61" s="40"/>
      <c r="AJ61" s="40"/>
      <c r="IS61" s="7"/>
    </row>
    <row r="62" spans="2:253" s="22" customFormat="1" ht="15" customHeight="1">
      <c r="B62" s="36">
        <v>53</v>
      </c>
      <c r="C62" s="37">
        <f>IF(ISBLANK('Liste élèves'!B63),"",('Liste élèves'!B63))</f>
      </c>
      <c r="D62" s="38">
        <f>IF(ISBLANK('Liste élèves'!B63),"",IF(NOT(AND(ISERROR(MATCH("A",'Saisie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</f>
      </c>
      <c r="E62" s="38">
        <f>IF(ISBLANK('Liste élèves'!B63),"",IF(NOT(AND(ISERROR(MATCH("A",'Saisie résultats'!M61:R61,0)),ISERROR(MATCH("A",'Saisie résultats'!AC61:AC61,0)),ISERROR(MATCH("A",'Saisie résultats'!BA61:BC61,0)))),"A",SUM('Saisie résultats'!M61:R61,'Saisie résultats'!AC61,'Saisie résultats'!BA61:BC61)))</f>
      </c>
      <c r="F62" s="38">
        <f>IF(ISBLANK('Liste élèves'!B63),"",IF(NOT(AND(ISERROR(MATCH("A",'Saisie résultats'!J61:L61,0)),ISERROR(MATCH("A",'Saisie résultats'!AY61:AZ61,0)),ISERROR(MATCH("A",'Saisie résultats'!BD61:BH61,0)))),"A",SUM('Saisie résultats'!J61:L61,'Saisie résultats'!AY61:AZ61,'Saisie résultats'!BD61:BH61)))</f>
      </c>
      <c r="G62" s="38">
        <f>IF(ISBLANK('Liste élèves'!B63),"",IF(NOT(AND(ISERROR(MATCH("A",'Saisie résultats'!S61:W61,0)),ISERROR(MATCH("A",'Saisie résultats'!AI61:AK61,0)),ISERROR(MATCH("A",'Saisie résultats'!AN61:AT61,0)))),"A",SUM('Saisie résultats'!S61:W61,'Saisie résultats'!AI61:AK61,'Saisie résultats'!AN61:AT61)))</f>
      </c>
      <c r="H62" s="38">
        <f>IF(ISBLANK('Liste élèves'!B63),"",IF(NOT(AND(ISERROR(MATCH("A",'Saisie résultats'!AE61:AH61,0)),ISERROR(MATCH("A",'Saisie résultats'!AI61:AM61,0)),ISERROR(MATCH("A",'Saisie résultats'!AV61:AX61,0)))),"A",SUM('Saisie résultats'!AE61:AH61,'Saisie résultats'!AL61:AM61,'Saisie résultats'!AU61:AX61)))</f>
      </c>
      <c r="I62" s="38">
        <f>IF(ISBLANK('Liste élèves'!B63),"",IF(NOT(AND(ISERROR(MATCH("A",'Saisie résultats'!BO61:BS61,0)),ISERROR(MATCH("A",'Saisie résultats'!BV61:BX61,0)))),"A",SUM('Saisie résultats'!BO61:BS61,'Saisie résultats'!BV61:BX61)))</f>
      </c>
      <c r="J62" s="38">
        <f>IF(ISBLANK('Liste élèves'!B63),"",IF(NOT(AND(ISERROR(MATCH("A",'Saisie résultats'!BT61:BU61,0)),ISERROR(MATCH("A",'Saisie résultats'!BY61:CH61,0)))),"A",SUM('Saisie résultats'!BT61:BU61,'Saisie résultats'!BY61:CH61)))</f>
      </c>
      <c r="K62" s="38">
        <f>IF(ISBLANK('Liste élèves'!B63),"",IF(NOT(AND(ISERROR(MATCH("A",'Saisie résultats'!CL61:CR61,0)))),"A",SUM('Saisie résultats'!CL61:CR61)))</f>
      </c>
      <c r="L62" s="38">
        <f>IF(ISBLANK('Liste élèves'!B63),"",IF(NOT(AND(ISERROR(MATCH("A",'Saisie résultats'!CI61:CK61,0)),ISERROR(MATCH("A",'Saisie résultats'!CS61:CV61,0)))),"A",SUM('Saisie résultats'!CI61:CK61,'Saisie résultats'!CS61:CV61)))</f>
      </c>
      <c r="M62" s="38">
        <f>IF(ISBLANK('Liste élèves'!B63),"",IF(NOT(AND(ISERROR(MATCH("A",'Saisie résultats'!BL61:BN61,0)),ISERROR(MATCH("A",'Saisie résultats'!CW61:CY61,0)))),"A",SUM('Saisie résultats'!BL61:BN61,'Saisie résultats'!CW61:CY61)))</f>
      </c>
      <c r="N62" s="22" t="b">
        <f>AND(NOT(ISBLANK('Liste élèves'!B63)),COUNTA('Saisie résultats'!D61:CY61)&lt;&gt;100)</f>
        <v>0</v>
      </c>
      <c r="O62" s="22">
        <f>COUNTBLANK('Saisie résultats'!D61:CY61)-O$9</f>
        <v>100</v>
      </c>
      <c r="P62" s="22" t="b">
        <f t="shared" si="3"/>
        <v>1</v>
      </c>
      <c r="Q62" s="22">
        <f>IF(ISBLANK('Liste élèves'!B63),"",IF(OR(ISTEXT(D62),ISTEXT(E62),ISTEXT(F62),ISTEXT(G62),ISTEXT(H62)),"",SUM(D62:H62)))</f>
      </c>
      <c r="R62" s="22">
        <f>IF(ISBLANK('Liste élèves'!B63),"",IF(OR(ISTEXT(I62),ISTEXT(J62),ISTEXT(K62),ISTEXT(L62),ISTEXT(M62)),"",SUM(I62:M62)))</f>
      </c>
      <c r="AD62" s="39"/>
      <c r="AE62" s="39"/>
      <c r="AF62" s="40"/>
      <c r="AG62" s="40"/>
      <c r="AH62" s="40"/>
      <c r="AI62" s="40"/>
      <c r="AJ62" s="40"/>
      <c r="IS62" s="7"/>
    </row>
    <row r="63" spans="2:253" s="22" customFormat="1" ht="15" customHeight="1">
      <c r="B63" s="36">
        <v>54</v>
      </c>
      <c r="C63" s="37">
        <f>IF(ISBLANK('Liste élèves'!B64),"",('Liste élèves'!B64))</f>
      </c>
      <c r="D63" s="38">
        <f>IF(ISBLANK('Liste élèves'!B64),"",IF(NOT(AND(ISERROR(MATCH("A",'Saisie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</f>
      </c>
      <c r="E63" s="38">
        <f>IF(ISBLANK('Liste élèves'!B64),"",IF(NOT(AND(ISERROR(MATCH("A",'Saisie résultats'!M62:R62,0)),ISERROR(MATCH("A",'Saisie résultats'!AC62:AC62,0)),ISERROR(MATCH("A",'Saisie résultats'!BA62:BC62,0)))),"A",SUM('Saisie résultats'!M62:R62,'Saisie résultats'!AC62,'Saisie résultats'!BA62:BC62)))</f>
      </c>
      <c r="F63" s="38">
        <f>IF(ISBLANK('Liste élèves'!B64),"",IF(NOT(AND(ISERROR(MATCH("A",'Saisie résultats'!J62:L62,0)),ISERROR(MATCH("A",'Saisie résultats'!AY62:AZ62,0)),ISERROR(MATCH("A",'Saisie résultats'!BD62:BH62,0)))),"A",SUM('Saisie résultats'!J62:L62,'Saisie résultats'!AY62:AZ62,'Saisie résultats'!BD62:BH62)))</f>
      </c>
      <c r="G63" s="38">
        <f>IF(ISBLANK('Liste élèves'!B64),"",IF(NOT(AND(ISERROR(MATCH("A",'Saisie résultats'!S62:W62,0)),ISERROR(MATCH("A",'Saisie résultats'!AI62:AK62,0)),ISERROR(MATCH("A",'Saisie résultats'!AN62:AT62,0)))),"A",SUM('Saisie résultats'!S62:W62,'Saisie résultats'!AI62:AK62,'Saisie résultats'!AN62:AT62)))</f>
      </c>
      <c r="H63" s="38">
        <f>IF(ISBLANK('Liste élèves'!B64),"",IF(NOT(AND(ISERROR(MATCH("A",'Saisie résultats'!AE62:AH62,0)),ISERROR(MATCH("A",'Saisie résultats'!AI62:AM62,0)),ISERROR(MATCH("A",'Saisie résultats'!AV62:AX62,0)))),"A",SUM('Saisie résultats'!AE62:AH62,'Saisie résultats'!AL62:AM62,'Saisie résultats'!AU62:AX62)))</f>
      </c>
      <c r="I63" s="38">
        <f>IF(ISBLANK('Liste élèves'!B64),"",IF(NOT(AND(ISERROR(MATCH("A",'Saisie résultats'!BO62:BS62,0)),ISERROR(MATCH("A",'Saisie résultats'!BV62:BX62,0)))),"A",SUM('Saisie résultats'!BO62:BS62,'Saisie résultats'!BV62:BX62)))</f>
      </c>
      <c r="J63" s="38">
        <f>IF(ISBLANK('Liste élèves'!B64),"",IF(NOT(AND(ISERROR(MATCH("A",'Saisie résultats'!BT62:BU62,0)),ISERROR(MATCH("A",'Saisie résultats'!BY62:CH62,0)))),"A",SUM('Saisie résultats'!BT62:BU62,'Saisie résultats'!BY62:CH62)))</f>
      </c>
      <c r="K63" s="38">
        <f>IF(ISBLANK('Liste élèves'!B64),"",IF(NOT(AND(ISERROR(MATCH("A",'Saisie résultats'!CL62:CR62,0)))),"A",SUM('Saisie résultats'!CL62:CR62)))</f>
      </c>
      <c r="L63" s="38">
        <f>IF(ISBLANK('Liste élèves'!B64),"",IF(NOT(AND(ISERROR(MATCH("A",'Saisie résultats'!CI62:CK62,0)),ISERROR(MATCH("A",'Saisie résultats'!CS62:CV62,0)))),"A",SUM('Saisie résultats'!CI62:CK62,'Saisie résultats'!CS62:CV62)))</f>
      </c>
      <c r="M63" s="38">
        <f>IF(ISBLANK('Liste élèves'!B64),"",IF(NOT(AND(ISERROR(MATCH("A",'Saisie résultats'!BL62:BN62,0)),ISERROR(MATCH("A",'Saisie résultats'!CW62:CY62,0)))),"A",SUM('Saisie résultats'!BL62:BN62,'Saisie résultats'!CW62:CY62)))</f>
      </c>
      <c r="N63" s="22" t="b">
        <f>AND(NOT(ISBLANK('Liste élèves'!B64)),COUNTA('Saisie résultats'!D62:CY62)&lt;&gt;100)</f>
        <v>0</v>
      </c>
      <c r="O63" s="22">
        <f>COUNTBLANK('Saisie résultats'!D62:CY62)-O$9</f>
        <v>100</v>
      </c>
      <c r="P63" s="22" t="b">
        <f t="shared" si="3"/>
        <v>1</v>
      </c>
      <c r="Q63" s="22">
        <f>IF(ISBLANK('Liste élèves'!B64),"",IF(OR(ISTEXT(D63),ISTEXT(E63),ISTEXT(F63),ISTEXT(G63),ISTEXT(H63)),"",SUM(D63:H63)))</f>
      </c>
      <c r="R63" s="22">
        <f>IF(ISBLANK('Liste élèves'!B64),"",IF(OR(ISTEXT(I63),ISTEXT(J63),ISTEXT(K63),ISTEXT(L63),ISTEXT(M63)),"",SUM(I63:M63)))</f>
      </c>
      <c r="AD63" s="39"/>
      <c r="AE63" s="39"/>
      <c r="AF63" s="40"/>
      <c r="AG63" s="40"/>
      <c r="AH63" s="40"/>
      <c r="AI63" s="40"/>
      <c r="AJ63" s="40"/>
      <c r="IS63" s="7"/>
    </row>
    <row r="64" spans="2:253" s="22" customFormat="1" ht="15" customHeight="1">
      <c r="B64" s="36">
        <v>55</v>
      </c>
      <c r="C64" s="37">
        <f>IF(ISBLANK('Liste élèves'!B65),"",('Liste élèves'!B65))</f>
      </c>
      <c r="D64" s="38">
        <f>IF(ISBLANK('Liste élèves'!B65),"",IF(NOT(AND(ISERROR(MATCH("A",'Saisie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</f>
      </c>
      <c r="E64" s="38">
        <f>IF(ISBLANK('Liste élèves'!B65),"",IF(NOT(AND(ISERROR(MATCH("A",'Saisie résultats'!M63:R63,0)),ISERROR(MATCH("A",'Saisie résultats'!AC63:AC63,0)),ISERROR(MATCH("A",'Saisie résultats'!BA63:BC63,0)))),"A",SUM('Saisie résultats'!M63:R63,'Saisie résultats'!AC63,'Saisie résultats'!BA63:BC63)))</f>
      </c>
      <c r="F64" s="38">
        <f>IF(ISBLANK('Liste élèves'!B65),"",IF(NOT(AND(ISERROR(MATCH("A",'Saisie résultats'!J63:L63,0)),ISERROR(MATCH("A",'Saisie résultats'!AY63:AZ63,0)),ISERROR(MATCH("A",'Saisie résultats'!BD63:BH63,0)))),"A",SUM('Saisie résultats'!J63:L63,'Saisie résultats'!AY63:AZ63,'Saisie résultats'!BD63:BH63)))</f>
      </c>
      <c r="G64" s="38">
        <f>IF(ISBLANK('Liste élèves'!B65),"",IF(NOT(AND(ISERROR(MATCH("A",'Saisie résultats'!S63:W63,0)),ISERROR(MATCH("A",'Saisie résultats'!AI63:AK63,0)),ISERROR(MATCH("A",'Saisie résultats'!AN63:AT63,0)))),"A",SUM('Saisie résultats'!S63:W63,'Saisie résultats'!AI63:AK63,'Saisie résultats'!AN63:AT63)))</f>
      </c>
      <c r="H64" s="38">
        <f>IF(ISBLANK('Liste élèves'!B65),"",IF(NOT(AND(ISERROR(MATCH("A",'Saisie résultats'!AE63:AH63,0)),ISERROR(MATCH("A",'Saisie résultats'!AI63:AM63,0)),ISERROR(MATCH("A",'Saisie résultats'!AV63:AX63,0)))),"A",SUM('Saisie résultats'!AE63:AH63,'Saisie résultats'!AL63:AM63,'Saisie résultats'!AU63:AX63)))</f>
      </c>
      <c r="I64" s="38">
        <f>IF(ISBLANK('Liste élèves'!B65),"",IF(NOT(AND(ISERROR(MATCH("A",'Saisie résultats'!BO63:BS63,0)),ISERROR(MATCH("A",'Saisie résultats'!BV63:BX63,0)))),"A",SUM('Saisie résultats'!BO63:BS63,'Saisie résultats'!BV63:BX63)))</f>
      </c>
      <c r="J64" s="38">
        <f>IF(ISBLANK('Liste élèves'!B65),"",IF(NOT(AND(ISERROR(MATCH("A",'Saisie résultats'!BT63:BU63,0)),ISERROR(MATCH("A",'Saisie résultats'!BY63:CH63,0)))),"A",SUM('Saisie résultats'!BT63:BU63,'Saisie résultats'!BY63:CH63)))</f>
      </c>
      <c r="K64" s="38">
        <f>IF(ISBLANK('Liste élèves'!B65),"",IF(NOT(AND(ISERROR(MATCH("A",'Saisie résultats'!CL63:CR63,0)))),"A",SUM('Saisie résultats'!CL63:CR63)))</f>
      </c>
      <c r="L64" s="38">
        <f>IF(ISBLANK('Liste élèves'!B65),"",IF(NOT(AND(ISERROR(MATCH("A",'Saisie résultats'!CI63:CK63,0)),ISERROR(MATCH("A",'Saisie résultats'!CS63:CV63,0)))),"A",SUM('Saisie résultats'!CI63:CK63,'Saisie résultats'!CS63:CV63)))</f>
      </c>
      <c r="M64" s="38">
        <f>IF(ISBLANK('Liste élèves'!B65),"",IF(NOT(AND(ISERROR(MATCH("A",'Saisie résultats'!BL63:BN63,0)),ISERROR(MATCH("A",'Saisie résultats'!CW63:CY63,0)))),"A",SUM('Saisie résultats'!BL63:BN63,'Saisie résultats'!CW63:CY63)))</f>
      </c>
      <c r="N64" s="22" t="b">
        <f>AND(NOT(ISBLANK('Liste élèves'!B65)),COUNTA('Saisie résultats'!D63:CY63)&lt;&gt;100)</f>
        <v>0</v>
      </c>
      <c r="O64" s="22">
        <f>COUNTBLANK('Saisie résultats'!D63:CY63)-O$9</f>
        <v>100</v>
      </c>
      <c r="P64" s="22" t="b">
        <f t="shared" si="3"/>
        <v>1</v>
      </c>
      <c r="Q64" s="22">
        <f>IF(ISBLANK('Liste élèves'!B65),"",IF(OR(ISTEXT(D64),ISTEXT(E64),ISTEXT(F64),ISTEXT(G64),ISTEXT(H64)),"",SUM(D64:H64)))</f>
      </c>
      <c r="R64" s="22">
        <f>IF(ISBLANK('Liste élèves'!B65),"",IF(OR(ISTEXT(I64),ISTEXT(J64),ISTEXT(K64),ISTEXT(L64),ISTEXT(M64)),"",SUM(I64:M64)))</f>
      </c>
      <c r="AD64" s="39"/>
      <c r="AE64" s="39"/>
      <c r="AF64" s="40"/>
      <c r="AG64" s="40"/>
      <c r="AH64" s="40"/>
      <c r="AI64" s="40"/>
      <c r="AJ64" s="40"/>
      <c r="IS64" s="7"/>
    </row>
    <row r="65" spans="2:253" s="22" customFormat="1" ht="15" customHeight="1">
      <c r="B65" s="36">
        <v>56</v>
      </c>
      <c r="C65" s="37">
        <f>IF(ISBLANK('Liste élèves'!B66),"",('Liste élèves'!B66))</f>
      </c>
      <c r="D65" s="38">
        <f>IF(ISBLANK('Liste élèves'!B66),"",IF(NOT(AND(ISERROR(MATCH("A",'Saisie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</f>
      </c>
      <c r="E65" s="38">
        <f>IF(ISBLANK('Liste élèves'!B66),"",IF(NOT(AND(ISERROR(MATCH("A",'Saisie résultats'!M64:R64,0)),ISERROR(MATCH("A",'Saisie résultats'!AC64:AC64,0)),ISERROR(MATCH("A",'Saisie résultats'!BA64:BC64,0)))),"A",SUM('Saisie résultats'!M64:R64,'Saisie résultats'!AC64,'Saisie résultats'!BA64:BC64)))</f>
      </c>
      <c r="F65" s="38">
        <f>IF(ISBLANK('Liste élèves'!B66),"",IF(NOT(AND(ISERROR(MATCH("A",'Saisie résultats'!J64:L64,0)),ISERROR(MATCH("A",'Saisie résultats'!AY64:AZ64,0)),ISERROR(MATCH("A",'Saisie résultats'!BD64:BH64,0)))),"A",SUM('Saisie résultats'!J64:L64,'Saisie résultats'!AY64:AZ64,'Saisie résultats'!BD64:BH64)))</f>
      </c>
      <c r="G65" s="38">
        <f>IF(ISBLANK('Liste élèves'!B66),"",IF(NOT(AND(ISERROR(MATCH("A",'Saisie résultats'!S64:W64,0)),ISERROR(MATCH("A",'Saisie résultats'!AI64:AK64,0)),ISERROR(MATCH("A",'Saisie résultats'!AN64:AT64,0)))),"A",SUM('Saisie résultats'!S64:W64,'Saisie résultats'!AI64:AK64,'Saisie résultats'!AN64:AT64)))</f>
      </c>
      <c r="H65" s="38">
        <f>IF(ISBLANK('Liste élèves'!B66),"",IF(NOT(AND(ISERROR(MATCH("A",'Saisie résultats'!AE64:AH64,0)),ISERROR(MATCH("A",'Saisie résultats'!AI64:AM64,0)),ISERROR(MATCH("A",'Saisie résultats'!AV64:AX64,0)))),"A",SUM('Saisie résultats'!AE64:AH64,'Saisie résultats'!AL64:AM64,'Saisie résultats'!AU64:AX64)))</f>
      </c>
      <c r="I65" s="38">
        <f>IF(ISBLANK('Liste élèves'!B66),"",IF(NOT(AND(ISERROR(MATCH("A",'Saisie résultats'!BO64:BS64,0)),ISERROR(MATCH("A",'Saisie résultats'!BV64:BX64,0)))),"A",SUM('Saisie résultats'!BO64:BS64,'Saisie résultats'!BV64:BX64)))</f>
      </c>
      <c r="J65" s="38">
        <f>IF(ISBLANK('Liste élèves'!B66),"",IF(NOT(AND(ISERROR(MATCH("A",'Saisie résultats'!BT64:BU64,0)),ISERROR(MATCH("A",'Saisie résultats'!BY64:CH64,0)))),"A",SUM('Saisie résultats'!BT64:BU64,'Saisie résultats'!BY64:CH64)))</f>
      </c>
      <c r="K65" s="38">
        <f>IF(ISBLANK('Liste élèves'!B66),"",IF(NOT(AND(ISERROR(MATCH("A",'Saisie résultats'!CL64:CR64,0)))),"A",SUM('Saisie résultats'!CL64:CR64)))</f>
      </c>
      <c r="L65" s="38">
        <f>IF(ISBLANK('Liste élèves'!B66),"",IF(NOT(AND(ISERROR(MATCH("A",'Saisie résultats'!CI64:CK64,0)),ISERROR(MATCH("A",'Saisie résultats'!CS64:CV64,0)))),"A",SUM('Saisie résultats'!CI64:CK64,'Saisie résultats'!CS64:CV64)))</f>
      </c>
      <c r="M65" s="38">
        <f>IF(ISBLANK('Liste élèves'!B66),"",IF(NOT(AND(ISERROR(MATCH("A",'Saisie résultats'!BL64:BN64,0)),ISERROR(MATCH("A",'Saisie résultats'!CW64:CY64,0)))),"A",SUM('Saisie résultats'!BL64:BN64,'Saisie résultats'!CW64:CY64)))</f>
      </c>
      <c r="N65" s="22" t="b">
        <f>AND(NOT(ISBLANK('Liste élèves'!B66)),COUNTA('Saisie résultats'!D64:CY64)&lt;&gt;100)</f>
        <v>0</v>
      </c>
      <c r="O65" s="22">
        <f>COUNTBLANK('Saisie résultats'!D64:CY64)-O$9</f>
        <v>100</v>
      </c>
      <c r="P65" s="22" t="b">
        <f t="shared" si="3"/>
        <v>1</v>
      </c>
      <c r="Q65" s="22">
        <f>IF(ISBLANK('Liste élèves'!B66),"",IF(OR(ISTEXT(D65),ISTEXT(E65),ISTEXT(F65),ISTEXT(G65),ISTEXT(H65)),"",SUM(D65:H65)))</f>
      </c>
      <c r="R65" s="22">
        <f>IF(ISBLANK('Liste élèves'!B66),"",IF(OR(ISTEXT(I65),ISTEXT(J65),ISTEXT(K65),ISTEXT(L65),ISTEXT(M65)),"",SUM(I65:M65)))</f>
      </c>
      <c r="AD65" s="39"/>
      <c r="AE65" s="39"/>
      <c r="AF65" s="40"/>
      <c r="AG65" s="40"/>
      <c r="AH65" s="40"/>
      <c r="AI65" s="40"/>
      <c r="AJ65" s="40"/>
      <c r="IS65" s="7"/>
    </row>
    <row r="66" spans="2:253" s="22" customFormat="1" ht="15" customHeight="1">
      <c r="B66" s="36">
        <v>57</v>
      </c>
      <c r="C66" s="37">
        <f>IF(ISBLANK('Liste élèves'!B67),"",('Liste élèves'!B67))</f>
      </c>
      <c r="D66" s="38">
        <f>IF(ISBLANK('Liste élèves'!B67),"",IF(NOT(AND(ISERROR(MATCH("A",'Saisie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</f>
      </c>
      <c r="E66" s="38">
        <f>IF(ISBLANK('Liste élèves'!B67),"",IF(NOT(AND(ISERROR(MATCH("A",'Saisie résultats'!M65:R65,0)),ISERROR(MATCH("A",'Saisie résultats'!AC65:AC65,0)),ISERROR(MATCH("A",'Saisie résultats'!BA65:BC65,0)))),"A",SUM('Saisie résultats'!M65:R65,'Saisie résultats'!AC65,'Saisie résultats'!BA65:BC65)))</f>
      </c>
      <c r="F66" s="38">
        <f>IF(ISBLANK('Liste élèves'!B67),"",IF(NOT(AND(ISERROR(MATCH("A",'Saisie résultats'!J65:L65,0)),ISERROR(MATCH("A",'Saisie résultats'!AY65:AZ65,0)),ISERROR(MATCH("A",'Saisie résultats'!BD65:BH65,0)))),"A",SUM('Saisie résultats'!J65:L65,'Saisie résultats'!AY65:AZ65,'Saisie résultats'!BD65:BH65)))</f>
      </c>
      <c r="G66" s="38">
        <f>IF(ISBLANK('Liste élèves'!B67),"",IF(NOT(AND(ISERROR(MATCH("A",'Saisie résultats'!S65:W65,0)),ISERROR(MATCH("A",'Saisie résultats'!AI65:AK65,0)),ISERROR(MATCH("A",'Saisie résultats'!AN65:AT65,0)))),"A",SUM('Saisie résultats'!S65:W65,'Saisie résultats'!AI65:AK65,'Saisie résultats'!AN65:AT65)))</f>
      </c>
      <c r="H66" s="38">
        <f>IF(ISBLANK('Liste élèves'!B67),"",IF(NOT(AND(ISERROR(MATCH("A",'Saisie résultats'!AE65:AH65,0)),ISERROR(MATCH("A",'Saisie résultats'!AI65:AM65,0)),ISERROR(MATCH("A",'Saisie résultats'!AV65:AX65,0)))),"A",SUM('Saisie résultats'!AE65:AH65,'Saisie résultats'!AL65:AM65,'Saisie résultats'!AU65:AX65)))</f>
      </c>
      <c r="I66" s="38">
        <f>IF(ISBLANK('Liste élèves'!B67),"",IF(NOT(AND(ISERROR(MATCH("A",'Saisie résultats'!BO65:BS65,0)),ISERROR(MATCH("A",'Saisie résultats'!BV65:BX65,0)))),"A",SUM('Saisie résultats'!BO65:BS65,'Saisie résultats'!BV65:BX65)))</f>
      </c>
      <c r="J66" s="38">
        <f>IF(ISBLANK('Liste élèves'!B67),"",IF(NOT(AND(ISERROR(MATCH("A",'Saisie résultats'!BT65:BU65,0)),ISERROR(MATCH("A",'Saisie résultats'!BY65:CH65,0)))),"A",SUM('Saisie résultats'!BT65:BU65,'Saisie résultats'!BY65:CH65)))</f>
      </c>
      <c r="K66" s="38">
        <f>IF(ISBLANK('Liste élèves'!B67),"",IF(NOT(AND(ISERROR(MATCH("A",'Saisie résultats'!CL65:CR65,0)))),"A",SUM('Saisie résultats'!CL65:CR65)))</f>
      </c>
      <c r="L66" s="38">
        <f>IF(ISBLANK('Liste élèves'!B67),"",IF(NOT(AND(ISERROR(MATCH("A",'Saisie résultats'!CI65:CK65,0)),ISERROR(MATCH("A",'Saisie résultats'!CS65:CV65,0)))),"A",SUM('Saisie résultats'!CI65:CK65,'Saisie résultats'!CS65:CV65)))</f>
      </c>
      <c r="M66" s="38">
        <f>IF(ISBLANK('Liste élèves'!B67),"",IF(NOT(AND(ISERROR(MATCH("A",'Saisie résultats'!BL65:BN65,0)),ISERROR(MATCH("A",'Saisie résultats'!CW65:CY65,0)))),"A",SUM('Saisie résultats'!BL65:BN65,'Saisie résultats'!CW65:CY65)))</f>
      </c>
      <c r="N66" s="22" t="b">
        <f>AND(NOT(ISBLANK('Liste élèves'!B67)),COUNTA('Saisie résultats'!D65:CY65)&lt;&gt;100)</f>
        <v>0</v>
      </c>
      <c r="O66" s="22">
        <f>COUNTBLANK('Saisie résultats'!D65:CY65)-O$9</f>
        <v>100</v>
      </c>
      <c r="P66" s="22" t="b">
        <f t="shared" si="3"/>
        <v>1</v>
      </c>
      <c r="Q66" s="22">
        <f>IF(ISBLANK('Liste élèves'!B67),"",IF(OR(ISTEXT(D66),ISTEXT(E66),ISTEXT(F66),ISTEXT(G66),ISTEXT(H66)),"",SUM(D66:H66)))</f>
      </c>
      <c r="R66" s="22">
        <f>IF(ISBLANK('Liste élèves'!B67),"",IF(OR(ISTEXT(I66),ISTEXT(J66),ISTEXT(K66),ISTEXT(L66),ISTEXT(M66)),"",SUM(I66:M66)))</f>
      </c>
      <c r="AD66" s="39"/>
      <c r="AE66" s="39"/>
      <c r="AF66" s="40"/>
      <c r="AG66" s="40"/>
      <c r="AH66" s="40"/>
      <c r="AI66" s="40"/>
      <c r="AJ66" s="40"/>
      <c r="IS66" s="7"/>
    </row>
    <row r="67" spans="2:253" s="22" customFormat="1" ht="15" customHeight="1">
      <c r="B67" s="36">
        <v>58</v>
      </c>
      <c r="C67" s="37">
        <f>IF(ISBLANK('Liste élèves'!B68),"",('Liste élèves'!B68))</f>
      </c>
      <c r="D67" s="38">
        <f>IF(ISBLANK('Liste élèves'!B68),"",IF(NOT(AND(ISERROR(MATCH("A",'Saisie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</f>
      </c>
      <c r="E67" s="38">
        <f>IF(ISBLANK('Liste élèves'!B68),"",IF(NOT(AND(ISERROR(MATCH("A",'Saisie résultats'!M66:R66,0)),ISERROR(MATCH("A",'Saisie résultats'!AC66:AC66,0)),ISERROR(MATCH("A",'Saisie résultats'!BA66:BC66,0)))),"A",SUM('Saisie résultats'!M66:R66,'Saisie résultats'!AC66,'Saisie résultats'!BA66:BC66)))</f>
      </c>
      <c r="F67" s="38">
        <f>IF(ISBLANK('Liste élèves'!B68),"",IF(NOT(AND(ISERROR(MATCH("A",'Saisie résultats'!J66:L66,0)),ISERROR(MATCH("A",'Saisie résultats'!AY66:AZ66,0)),ISERROR(MATCH("A",'Saisie résultats'!BD66:BH66,0)))),"A",SUM('Saisie résultats'!J66:L66,'Saisie résultats'!AY66:AZ66,'Saisie résultats'!BD66:BH66)))</f>
      </c>
      <c r="G67" s="38">
        <f>IF(ISBLANK('Liste élèves'!B68),"",IF(NOT(AND(ISERROR(MATCH("A",'Saisie résultats'!S66:W66,0)),ISERROR(MATCH("A",'Saisie résultats'!AI66:AK66,0)),ISERROR(MATCH("A",'Saisie résultats'!AN66:AT66,0)))),"A",SUM('Saisie résultats'!S66:W66,'Saisie résultats'!AI66:AK66,'Saisie résultats'!AN66:AT66)))</f>
      </c>
      <c r="H67" s="38">
        <f>IF(ISBLANK('Liste élèves'!B68),"",IF(NOT(AND(ISERROR(MATCH("A",'Saisie résultats'!AE66:AH66,0)),ISERROR(MATCH("A",'Saisie résultats'!AI66:AM66,0)),ISERROR(MATCH("A",'Saisie résultats'!AV66:AX66,0)))),"A",SUM('Saisie résultats'!AE66:AH66,'Saisie résultats'!AL66:AM66,'Saisie résultats'!AU66:AX66)))</f>
      </c>
      <c r="I67" s="38">
        <f>IF(ISBLANK('Liste élèves'!B68),"",IF(NOT(AND(ISERROR(MATCH("A",'Saisie résultats'!BO66:BS66,0)),ISERROR(MATCH("A",'Saisie résultats'!BV66:BX66,0)))),"A",SUM('Saisie résultats'!BO66:BS66,'Saisie résultats'!BV66:BX66)))</f>
      </c>
      <c r="J67" s="38">
        <f>IF(ISBLANK('Liste élèves'!B68),"",IF(NOT(AND(ISERROR(MATCH("A",'Saisie résultats'!BT66:BU66,0)),ISERROR(MATCH("A",'Saisie résultats'!BY66:CH66,0)))),"A",SUM('Saisie résultats'!BT66:BU66,'Saisie résultats'!BY66:CH66)))</f>
      </c>
      <c r="K67" s="38">
        <f>IF(ISBLANK('Liste élèves'!B68),"",IF(NOT(AND(ISERROR(MATCH("A",'Saisie résultats'!CL66:CR66,0)))),"A",SUM('Saisie résultats'!CL66:CR66)))</f>
      </c>
      <c r="L67" s="38">
        <f>IF(ISBLANK('Liste élèves'!B68),"",IF(NOT(AND(ISERROR(MATCH("A",'Saisie résultats'!CI66:CK66,0)),ISERROR(MATCH("A",'Saisie résultats'!CS66:CV66,0)))),"A",SUM('Saisie résultats'!CI66:CK66,'Saisie résultats'!CS66:CV66)))</f>
      </c>
      <c r="M67" s="38">
        <f>IF(ISBLANK('Liste élèves'!B68),"",IF(NOT(AND(ISERROR(MATCH("A",'Saisie résultats'!BL66:BN66,0)),ISERROR(MATCH("A",'Saisie résultats'!CW66:CY66,0)))),"A",SUM('Saisie résultats'!BL66:BN66,'Saisie résultats'!CW66:CY66)))</f>
      </c>
      <c r="N67" s="22" t="b">
        <f>AND(NOT(ISBLANK('Liste élèves'!B68)),COUNTA('Saisie résultats'!D66:CY66)&lt;&gt;100)</f>
        <v>0</v>
      </c>
      <c r="O67" s="22">
        <f>COUNTBLANK('Saisie résultats'!D66:CY66)-O$9</f>
        <v>100</v>
      </c>
      <c r="P67" s="22" t="b">
        <f t="shared" si="3"/>
        <v>1</v>
      </c>
      <c r="Q67" s="22">
        <f>IF(ISBLANK('Liste élèves'!B68),"",IF(OR(ISTEXT(D67),ISTEXT(E67),ISTEXT(F67),ISTEXT(G67),ISTEXT(H67)),"",SUM(D67:H67)))</f>
      </c>
      <c r="R67" s="22">
        <f>IF(ISBLANK('Liste élèves'!B68),"",IF(OR(ISTEXT(I67),ISTEXT(J67),ISTEXT(K67),ISTEXT(L67),ISTEXT(M67)),"",SUM(I67:M67)))</f>
      </c>
      <c r="AD67" s="39"/>
      <c r="AE67" s="39"/>
      <c r="AF67" s="40"/>
      <c r="AG67" s="40"/>
      <c r="AH67" s="40"/>
      <c r="AI67" s="40"/>
      <c r="AJ67" s="40"/>
      <c r="IS67" s="7"/>
    </row>
    <row r="68" spans="2:253" s="22" customFormat="1" ht="15" customHeight="1">
      <c r="B68" s="36">
        <v>59</v>
      </c>
      <c r="C68" s="37">
        <f>IF(ISBLANK('Liste élèves'!B69),"",('Liste élèves'!B69))</f>
      </c>
      <c r="D68" s="38">
        <f>IF(ISBLANK('Liste élèves'!B69),"",IF(NOT(AND(ISERROR(MATCH("A",'Saisie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</f>
      </c>
      <c r="E68" s="38">
        <f>IF(ISBLANK('Liste élèves'!B69),"",IF(NOT(AND(ISERROR(MATCH("A",'Saisie résultats'!M67:R67,0)),ISERROR(MATCH("A",'Saisie résultats'!AC67:AC67,0)),ISERROR(MATCH("A",'Saisie résultats'!BA67:BC67,0)))),"A",SUM('Saisie résultats'!M67:R67,'Saisie résultats'!AC67,'Saisie résultats'!BA67:BC67)))</f>
      </c>
      <c r="F68" s="38">
        <f>IF(ISBLANK('Liste élèves'!B69),"",IF(NOT(AND(ISERROR(MATCH("A",'Saisie résultats'!J67:L67,0)),ISERROR(MATCH("A",'Saisie résultats'!AY67:AZ67,0)),ISERROR(MATCH("A",'Saisie résultats'!BD67:BH67,0)))),"A",SUM('Saisie résultats'!J67:L67,'Saisie résultats'!AY67:AZ67,'Saisie résultats'!BD67:BH67)))</f>
      </c>
      <c r="G68" s="38">
        <f>IF(ISBLANK('Liste élèves'!B69),"",IF(NOT(AND(ISERROR(MATCH("A",'Saisie résultats'!S67:W67,0)),ISERROR(MATCH("A",'Saisie résultats'!AI67:AK67,0)),ISERROR(MATCH("A",'Saisie résultats'!AN67:AT67,0)))),"A",SUM('Saisie résultats'!S67:W67,'Saisie résultats'!AI67:AK67,'Saisie résultats'!AN67:AT67)))</f>
      </c>
      <c r="H68" s="38">
        <f>IF(ISBLANK('Liste élèves'!B69),"",IF(NOT(AND(ISERROR(MATCH("A",'Saisie résultats'!AE67:AH67,0)),ISERROR(MATCH("A",'Saisie résultats'!AI67:AM67,0)),ISERROR(MATCH("A",'Saisie résultats'!AV67:AX67,0)))),"A",SUM('Saisie résultats'!AE67:AH67,'Saisie résultats'!AL67:AM67,'Saisie résultats'!AU67:AX67)))</f>
      </c>
      <c r="I68" s="38">
        <f>IF(ISBLANK('Liste élèves'!B69),"",IF(NOT(AND(ISERROR(MATCH("A",'Saisie résultats'!BO67:BS67,0)),ISERROR(MATCH("A",'Saisie résultats'!BV67:BX67,0)))),"A",SUM('Saisie résultats'!BO67:BS67,'Saisie résultats'!BV67:BX67)))</f>
      </c>
      <c r="J68" s="38">
        <f>IF(ISBLANK('Liste élèves'!B69),"",IF(NOT(AND(ISERROR(MATCH("A",'Saisie résultats'!BT67:BU67,0)),ISERROR(MATCH("A",'Saisie résultats'!BY67:CH67,0)))),"A",SUM('Saisie résultats'!BT67:BU67,'Saisie résultats'!BY67:CH67)))</f>
      </c>
      <c r="K68" s="38">
        <f>IF(ISBLANK('Liste élèves'!B69),"",IF(NOT(AND(ISERROR(MATCH("A",'Saisie résultats'!CL67:CR67,0)))),"A",SUM('Saisie résultats'!CL67:CR67)))</f>
      </c>
      <c r="L68" s="38">
        <f>IF(ISBLANK('Liste élèves'!B69),"",IF(NOT(AND(ISERROR(MATCH("A",'Saisie résultats'!CI67:CK67,0)),ISERROR(MATCH("A",'Saisie résultats'!CS67:CV67,0)))),"A",SUM('Saisie résultats'!CI67:CK67,'Saisie résultats'!CS67:CV67)))</f>
      </c>
      <c r="M68" s="38">
        <f>IF(ISBLANK('Liste élèves'!B69),"",IF(NOT(AND(ISERROR(MATCH("A",'Saisie résultats'!BL67:BN67,0)),ISERROR(MATCH("A",'Saisie résultats'!CW67:CY67,0)))),"A",SUM('Saisie résultats'!BL67:BN67,'Saisie résultats'!CW67:CY67)))</f>
      </c>
      <c r="N68" s="22" t="b">
        <f>AND(NOT(ISBLANK('Liste élèves'!B69)),COUNTA('Saisie résultats'!D67:CY67)&lt;&gt;100)</f>
        <v>0</v>
      </c>
      <c r="O68" s="22">
        <f>COUNTBLANK('Saisie résultats'!D67:CY67)-O$9</f>
        <v>100</v>
      </c>
      <c r="P68" s="22" t="b">
        <f t="shared" si="3"/>
        <v>1</v>
      </c>
      <c r="Q68" s="22">
        <f>IF(ISBLANK('Liste élèves'!B69),"",IF(OR(ISTEXT(D68),ISTEXT(E68),ISTEXT(F68),ISTEXT(G68),ISTEXT(H68)),"",SUM(D68:H68)))</f>
      </c>
      <c r="R68" s="22">
        <f>IF(ISBLANK('Liste élèves'!B69),"",IF(OR(ISTEXT(I68),ISTEXT(J68),ISTEXT(K68),ISTEXT(L68),ISTEXT(M68)),"",SUM(I68:M68)))</f>
      </c>
      <c r="AD68" s="39"/>
      <c r="AE68" s="39"/>
      <c r="AF68" s="40"/>
      <c r="AG68" s="40"/>
      <c r="AH68" s="40"/>
      <c r="AI68" s="40"/>
      <c r="AJ68" s="40"/>
      <c r="IS68" s="7"/>
    </row>
    <row r="69" spans="2:253" s="22" customFormat="1" ht="15" customHeight="1">
      <c r="B69" s="36">
        <v>60</v>
      </c>
      <c r="C69" s="37">
        <f>IF(ISBLANK('Liste élèves'!B70),"",('Liste élèves'!B70))</f>
      </c>
      <c r="D69" s="38">
        <f>IF(ISBLANK('Liste élèves'!B70),"",IF(NOT(AND(ISERROR(MATCH("A",'Saisie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</f>
      </c>
      <c r="E69" s="38">
        <f>IF(ISBLANK('Liste élèves'!B70),"",IF(NOT(AND(ISERROR(MATCH("A",'Saisie résultats'!M68:R68,0)),ISERROR(MATCH("A",'Saisie résultats'!AC68:AC68,0)),ISERROR(MATCH("A",'Saisie résultats'!BA68:BC68,0)))),"A",SUM('Saisie résultats'!M68:R68,'Saisie résultats'!AC68,'Saisie résultats'!BA68:BC68)))</f>
      </c>
      <c r="F69" s="38">
        <f>IF(ISBLANK('Liste élèves'!B70),"",IF(NOT(AND(ISERROR(MATCH("A",'Saisie résultats'!J68:L68,0)),ISERROR(MATCH("A",'Saisie résultats'!AY68:AZ68,0)),ISERROR(MATCH("A",'Saisie résultats'!BD68:BH68,0)))),"A",SUM('Saisie résultats'!J68:L68,'Saisie résultats'!AY68:AZ68,'Saisie résultats'!BD68:BH68)))</f>
      </c>
      <c r="G69" s="38">
        <f>IF(ISBLANK('Liste élèves'!B70),"",IF(NOT(AND(ISERROR(MATCH("A",'Saisie résultats'!S68:W68,0)),ISERROR(MATCH("A",'Saisie résultats'!AI68:AK68,0)),ISERROR(MATCH("A",'Saisie résultats'!AN68:AT68,0)))),"A",SUM('Saisie résultats'!S68:W68,'Saisie résultats'!AI68:AK68,'Saisie résultats'!AN68:AT68)))</f>
      </c>
      <c r="H69" s="38">
        <f>IF(ISBLANK('Liste élèves'!B70),"",IF(NOT(AND(ISERROR(MATCH("A",'Saisie résultats'!AE68:AH68,0)),ISERROR(MATCH("A",'Saisie résultats'!AI68:AM68,0)),ISERROR(MATCH("A",'Saisie résultats'!AV68:AX68,0)))),"A",SUM('Saisie résultats'!AE68:AH68,'Saisie résultats'!AL68:AM68,'Saisie résultats'!AU68:AX68)))</f>
      </c>
      <c r="I69" s="38">
        <f>IF(ISBLANK('Liste élèves'!B70),"",IF(NOT(AND(ISERROR(MATCH("A",'Saisie résultats'!BO68:BS68,0)),ISERROR(MATCH("A",'Saisie résultats'!BV68:BX68,0)))),"A",SUM('Saisie résultats'!BO68:BS68,'Saisie résultats'!BV68:BX68)))</f>
      </c>
      <c r="J69" s="38">
        <f>IF(ISBLANK('Liste élèves'!B70),"",IF(NOT(AND(ISERROR(MATCH("A",'Saisie résultats'!BT68:BU68,0)),ISERROR(MATCH("A",'Saisie résultats'!BY68:CH68,0)))),"A",SUM('Saisie résultats'!BT68:BU68,'Saisie résultats'!BY68:CH68)))</f>
      </c>
      <c r="K69" s="38">
        <f>IF(ISBLANK('Liste élèves'!B70),"",IF(NOT(AND(ISERROR(MATCH("A",'Saisie résultats'!CL68:CR68,0)))),"A",SUM('Saisie résultats'!CL68:CR68)))</f>
      </c>
      <c r="L69" s="38">
        <f>IF(ISBLANK('Liste élèves'!B70),"",IF(NOT(AND(ISERROR(MATCH("A",'Saisie résultats'!CI68:CK68,0)),ISERROR(MATCH("A",'Saisie résultats'!CS68:CV68,0)))),"A",SUM('Saisie résultats'!CI68:CK68,'Saisie résultats'!CS68:CV68)))</f>
      </c>
      <c r="M69" s="38">
        <f>IF(ISBLANK('Liste élèves'!B70),"",IF(NOT(AND(ISERROR(MATCH("A",'Saisie résultats'!BL68:BN68,0)),ISERROR(MATCH("A",'Saisie résultats'!CW68:CY68,0)))),"A",SUM('Saisie résultats'!BL68:BN68,'Saisie résultats'!CW68:CY68)))</f>
      </c>
      <c r="N69" s="22" t="b">
        <f>AND(NOT(ISBLANK('Liste élèves'!B70)),COUNTA('Saisie résultats'!D68:CY68)&lt;&gt;100)</f>
        <v>0</v>
      </c>
      <c r="O69" s="22">
        <f>COUNTBLANK('Saisie résultats'!D68:CY68)-O$9</f>
        <v>100</v>
      </c>
      <c r="P69" s="22" t="b">
        <f t="shared" si="3"/>
        <v>1</v>
      </c>
      <c r="Q69" s="22">
        <f>IF(ISBLANK('Liste élèves'!B70),"",IF(OR(ISTEXT(D69),ISTEXT(E69),ISTEXT(F69),ISTEXT(G69),ISTEXT(H69)),"",SUM(D69:H69)))</f>
      </c>
      <c r="R69" s="22">
        <f>IF(ISBLANK('Liste élèves'!B70),"",IF(OR(ISTEXT(I69),ISTEXT(J69),ISTEXT(K69),ISTEXT(L69),ISTEXT(M69)),"",SUM(I69:M69)))</f>
      </c>
      <c r="AD69" s="39"/>
      <c r="AE69" s="39"/>
      <c r="AF69" s="40"/>
      <c r="AG69" s="40"/>
      <c r="AH69" s="40"/>
      <c r="AI69" s="40"/>
      <c r="AJ69" s="40"/>
      <c r="IS69" s="7"/>
    </row>
    <row r="70" spans="2:253" s="22" customFormat="1" ht="15" customHeight="1">
      <c r="B70" s="36">
        <v>61</v>
      </c>
      <c r="C70" s="37">
        <f>IF(ISBLANK('Liste élèves'!B71),"",('Liste élèves'!B71))</f>
      </c>
      <c r="D70" s="38">
        <f>IF(ISBLANK('Liste élèves'!B71),"",IF(NOT(AND(ISERROR(MATCH("A",'Saisie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</f>
      </c>
      <c r="E70" s="38">
        <f>IF(ISBLANK('Liste élèves'!B71),"",IF(NOT(AND(ISERROR(MATCH("A",'Saisie résultats'!M69:R69,0)),ISERROR(MATCH("A",'Saisie résultats'!AC69:AC69,0)),ISERROR(MATCH("A",'Saisie résultats'!BA69:BC69,0)))),"A",SUM('Saisie résultats'!M69:R69,'Saisie résultats'!AC69,'Saisie résultats'!BA69:BC69)))</f>
      </c>
      <c r="F70" s="38">
        <f>IF(ISBLANK('Liste élèves'!B71),"",IF(NOT(AND(ISERROR(MATCH("A",'Saisie résultats'!J69:L69,0)),ISERROR(MATCH("A",'Saisie résultats'!AY69:AZ69,0)),ISERROR(MATCH("A",'Saisie résultats'!BD69:BH69,0)))),"A",SUM('Saisie résultats'!J69:L69,'Saisie résultats'!AY69:AZ69,'Saisie résultats'!BD69:BH69)))</f>
      </c>
      <c r="G70" s="38">
        <f>IF(ISBLANK('Liste élèves'!B71),"",IF(NOT(AND(ISERROR(MATCH("A",'Saisie résultats'!S69:W69,0)),ISERROR(MATCH("A",'Saisie résultats'!AI69:AK69,0)),ISERROR(MATCH("A",'Saisie résultats'!AN69:AT69,0)))),"A",SUM('Saisie résultats'!S69:W69,'Saisie résultats'!AI69:AK69,'Saisie résultats'!AN69:AT69)))</f>
      </c>
      <c r="H70" s="38">
        <f>IF(ISBLANK('Liste élèves'!B71),"",IF(NOT(AND(ISERROR(MATCH("A",'Saisie résultats'!AE69:AH69,0)),ISERROR(MATCH("A",'Saisie résultats'!AI69:AM69,0)),ISERROR(MATCH("A",'Saisie résultats'!AV69:AX69,0)))),"A",SUM('Saisie résultats'!AE69:AH69,'Saisie résultats'!AL69:AM69,'Saisie résultats'!AU69:AX69)))</f>
      </c>
      <c r="I70" s="38">
        <f>IF(ISBLANK('Liste élèves'!B71),"",IF(NOT(AND(ISERROR(MATCH("A",'Saisie résultats'!BO69:BS69,0)),ISERROR(MATCH("A",'Saisie résultats'!BV69:BX69,0)))),"A",SUM('Saisie résultats'!BO69:BS69,'Saisie résultats'!BV69:BX69)))</f>
      </c>
      <c r="J70" s="38">
        <f>IF(ISBLANK('Liste élèves'!B71),"",IF(NOT(AND(ISERROR(MATCH("A",'Saisie résultats'!BT69:BU69,0)),ISERROR(MATCH("A",'Saisie résultats'!BY69:CH69,0)))),"A",SUM('Saisie résultats'!BT69:BU69,'Saisie résultats'!BY69:CH69)))</f>
      </c>
      <c r="K70" s="38">
        <f>IF(ISBLANK('Liste élèves'!B71),"",IF(NOT(AND(ISERROR(MATCH("A",'Saisie résultats'!CL69:CR69,0)))),"A",SUM('Saisie résultats'!CL69:CR69)))</f>
      </c>
      <c r="L70" s="38">
        <f>IF(ISBLANK('Liste élèves'!B71),"",IF(NOT(AND(ISERROR(MATCH("A",'Saisie résultats'!CI69:CK69,0)),ISERROR(MATCH("A",'Saisie résultats'!CS69:CV69,0)))),"A",SUM('Saisie résultats'!CI69:CK69,'Saisie résultats'!CS69:CV69)))</f>
      </c>
      <c r="M70" s="38">
        <f>IF(ISBLANK('Liste élèves'!B71),"",IF(NOT(AND(ISERROR(MATCH("A",'Saisie résultats'!BL69:BN69,0)),ISERROR(MATCH("A",'Saisie résultats'!CW69:CY69,0)))),"A",SUM('Saisie résultats'!BL69:BN69,'Saisie résultats'!CW69:CY69)))</f>
      </c>
      <c r="N70" s="22" t="b">
        <f>AND(NOT(ISBLANK('Liste élèves'!B71)),COUNTA('Saisie résultats'!D69:CY69)&lt;&gt;100)</f>
        <v>0</v>
      </c>
      <c r="O70" s="22">
        <f>COUNTBLANK('Saisie résultats'!D69:CY69)-O$9</f>
        <v>100</v>
      </c>
      <c r="P70" s="22" t="b">
        <f t="shared" si="3"/>
        <v>1</v>
      </c>
      <c r="Q70" s="22">
        <f>IF(ISBLANK('Liste élèves'!B71),"",IF(OR(ISTEXT(D70),ISTEXT(E70),ISTEXT(F70),ISTEXT(G70),ISTEXT(H70)),"",SUM(D70:H70)))</f>
      </c>
      <c r="R70" s="22">
        <f>IF(ISBLANK('Liste élèves'!B71),"",IF(OR(ISTEXT(I70),ISTEXT(J70),ISTEXT(K70),ISTEXT(L70),ISTEXT(M70)),"",SUM(I70:M70)))</f>
      </c>
      <c r="AD70" s="39"/>
      <c r="AE70" s="39"/>
      <c r="AF70" s="40"/>
      <c r="AG70" s="40"/>
      <c r="AH70" s="40"/>
      <c r="AI70" s="40"/>
      <c r="AJ70" s="40"/>
      <c r="IS70" s="7"/>
    </row>
    <row r="71" spans="2:253" s="22" customFormat="1" ht="15" customHeight="1">
      <c r="B71" s="36">
        <v>62</v>
      </c>
      <c r="C71" s="37">
        <f>IF(ISBLANK('Liste élèves'!B72),"",('Liste élèves'!B72))</f>
      </c>
      <c r="D71" s="38">
        <f>IF(ISBLANK('Liste élèves'!B72),"",IF(NOT(AND(ISERROR(MATCH("A",'Saisie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</f>
      </c>
      <c r="E71" s="38">
        <f>IF(ISBLANK('Liste élèves'!B72),"",IF(NOT(AND(ISERROR(MATCH("A",'Saisie résultats'!M70:R70,0)),ISERROR(MATCH("A",'Saisie résultats'!AC70:AC70,0)),ISERROR(MATCH("A",'Saisie résultats'!BA70:BC70,0)))),"A",SUM('Saisie résultats'!M70:R70,'Saisie résultats'!AC70,'Saisie résultats'!BA70:BC70)))</f>
      </c>
      <c r="F71" s="38">
        <f>IF(ISBLANK('Liste élèves'!B72),"",IF(NOT(AND(ISERROR(MATCH("A",'Saisie résultats'!J70:L70,0)),ISERROR(MATCH("A",'Saisie résultats'!AY70:AZ70,0)),ISERROR(MATCH("A",'Saisie résultats'!BD70:BH70,0)))),"A",SUM('Saisie résultats'!J70:L70,'Saisie résultats'!AY70:AZ70,'Saisie résultats'!BD70:BH70)))</f>
      </c>
      <c r="G71" s="38">
        <f>IF(ISBLANK('Liste élèves'!B72),"",IF(NOT(AND(ISERROR(MATCH("A",'Saisie résultats'!S70:W70,0)),ISERROR(MATCH("A",'Saisie résultats'!AI70:AK70,0)),ISERROR(MATCH("A",'Saisie résultats'!AN70:AT70,0)))),"A",SUM('Saisie résultats'!S70:W70,'Saisie résultats'!AI70:AK70,'Saisie résultats'!AN70:AT70)))</f>
      </c>
      <c r="H71" s="38">
        <f>IF(ISBLANK('Liste élèves'!B72),"",IF(NOT(AND(ISERROR(MATCH("A",'Saisie résultats'!AE70:AH70,0)),ISERROR(MATCH("A",'Saisie résultats'!AI70:AM70,0)),ISERROR(MATCH("A",'Saisie résultats'!AV70:AX70,0)))),"A",SUM('Saisie résultats'!AE70:AH70,'Saisie résultats'!AL70:AM70,'Saisie résultats'!AU70:AX70)))</f>
      </c>
      <c r="I71" s="38">
        <f>IF(ISBLANK('Liste élèves'!B72),"",IF(NOT(AND(ISERROR(MATCH("A",'Saisie résultats'!BO70:BS70,0)),ISERROR(MATCH("A",'Saisie résultats'!BV70:BX70,0)))),"A",SUM('Saisie résultats'!BO70:BS70,'Saisie résultats'!BV70:BX70)))</f>
      </c>
      <c r="J71" s="38">
        <f>IF(ISBLANK('Liste élèves'!B72),"",IF(NOT(AND(ISERROR(MATCH("A",'Saisie résultats'!BT70:BU70,0)),ISERROR(MATCH("A",'Saisie résultats'!BY70:CH70,0)))),"A",SUM('Saisie résultats'!BT70:BU70,'Saisie résultats'!BY70:CH70)))</f>
      </c>
      <c r="K71" s="38">
        <f>IF(ISBLANK('Liste élèves'!B72),"",IF(NOT(AND(ISERROR(MATCH("A",'Saisie résultats'!CL70:CR70,0)))),"A",SUM('Saisie résultats'!CL70:CR70)))</f>
      </c>
      <c r="L71" s="38">
        <f>IF(ISBLANK('Liste élèves'!B72),"",IF(NOT(AND(ISERROR(MATCH("A",'Saisie résultats'!CI70:CK70,0)),ISERROR(MATCH("A",'Saisie résultats'!CS70:CV70,0)))),"A",SUM('Saisie résultats'!CI70:CK70,'Saisie résultats'!CS70:CV70)))</f>
      </c>
      <c r="M71" s="38">
        <f>IF(ISBLANK('Liste élèves'!B72),"",IF(NOT(AND(ISERROR(MATCH("A",'Saisie résultats'!BL70:BN70,0)),ISERROR(MATCH("A",'Saisie résultats'!CW70:CY70,0)))),"A",SUM('Saisie résultats'!BL70:BN70,'Saisie résultats'!CW70:CY70)))</f>
      </c>
      <c r="N71" s="22" t="b">
        <f>AND(NOT(ISBLANK('Liste élèves'!B72)),COUNTA('Saisie résultats'!D70:CY70)&lt;&gt;100)</f>
        <v>0</v>
      </c>
      <c r="O71" s="22">
        <f>COUNTBLANK('Saisie résultats'!D70:CY70)-O$9</f>
        <v>100</v>
      </c>
      <c r="P71" s="22" t="b">
        <f t="shared" si="3"/>
        <v>1</v>
      </c>
      <c r="Q71" s="22">
        <f>IF(ISBLANK('Liste élèves'!B72),"",IF(OR(ISTEXT(D71),ISTEXT(E71),ISTEXT(F71),ISTEXT(G71),ISTEXT(H71)),"",SUM(D71:H71)))</f>
      </c>
      <c r="R71" s="22">
        <f>IF(ISBLANK('Liste élèves'!B72),"",IF(OR(ISTEXT(I71),ISTEXT(J71),ISTEXT(K71),ISTEXT(L71),ISTEXT(M71)),"",SUM(I71:M71)))</f>
      </c>
      <c r="AD71" s="39"/>
      <c r="AE71" s="39"/>
      <c r="AF71" s="40"/>
      <c r="AG71" s="40"/>
      <c r="AH71" s="40"/>
      <c r="AI71" s="40"/>
      <c r="AJ71" s="40"/>
      <c r="IS71" s="7"/>
    </row>
    <row r="72" spans="2:253" s="22" customFormat="1" ht="15" customHeight="1">
      <c r="B72" s="36">
        <v>63</v>
      </c>
      <c r="C72" s="37">
        <f>IF(ISBLANK('Liste élèves'!B73),"",('Liste élèves'!B73))</f>
      </c>
      <c r="D72" s="38">
        <f>IF(ISBLANK('Liste élèves'!B73),"",IF(NOT(AND(ISERROR(MATCH("A",'Saisie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</f>
      </c>
      <c r="E72" s="38">
        <f>IF(ISBLANK('Liste élèves'!B73),"",IF(NOT(AND(ISERROR(MATCH("A",'Saisie résultats'!M71:R71,0)),ISERROR(MATCH("A",'Saisie résultats'!AC71:AC71,0)),ISERROR(MATCH("A",'Saisie résultats'!BA71:BC71,0)))),"A",SUM('Saisie résultats'!M71:R71,'Saisie résultats'!AC71,'Saisie résultats'!BA71:BC71)))</f>
      </c>
      <c r="F72" s="38">
        <f>IF(ISBLANK('Liste élèves'!B73),"",IF(NOT(AND(ISERROR(MATCH("A",'Saisie résultats'!J71:L71,0)),ISERROR(MATCH("A",'Saisie résultats'!AY71:AZ71,0)),ISERROR(MATCH("A",'Saisie résultats'!BD71:BH71,0)))),"A",SUM('Saisie résultats'!J71:L71,'Saisie résultats'!AY71:AZ71,'Saisie résultats'!BD71:BH71)))</f>
      </c>
      <c r="G72" s="38">
        <f>IF(ISBLANK('Liste élèves'!B73),"",IF(NOT(AND(ISERROR(MATCH("A",'Saisie résultats'!S71:W71,0)),ISERROR(MATCH("A",'Saisie résultats'!AI71:AK71,0)),ISERROR(MATCH("A",'Saisie résultats'!AN71:AT71,0)))),"A",SUM('Saisie résultats'!S71:W71,'Saisie résultats'!AI71:AK71,'Saisie résultats'!AN71:AT71)))</f>
      </c>
      <c r="H72" s="38">
        <f>IF(ISBLANK('Liste élèves'!B73),"",IF(NOT(AND(ISERROR(MATCH("A",'Saisie résultats'!AE71:AH71,0)),ISERROR(MATCH("A",'Saisie résultats'!AI71:AM71,0)),ISERROR(MATCH("A",'Saisie résultats'!AV71:AX71,0)))),"A",SUM('Saisie résultats'!AE71:AH71,'Saisie résultats'!AL71:AM71,'Saisie résultats'!AU71:AX71)))</f>
      </c>
      <c r="I72" s="38">
        <f>IF(ISBLANK('Liste élèves'!B73),"",IF(NOT(AND(ISERROR(MATCH("A",'Saisie résultats'!BO71:BS71,0)),ISERROR(MATCH("A",'Saisie résultats'!BV71:BX71,0)))),"A",SUM('Saisie résultats'!BO71:BS71,'Saisie résultats'!BV71:BX71)))</f>
      </c>
      <c r="J72" s="38">
        <f>IF(ISBLANK('Liste élèves'!B73),"",IF(NOT(AND(ISERROR(MATCH("A",'Saisie résultats'!BT71:BU71,0)),ISERROR(MATCH("A",'Saisie résultats'!BY71:CH71,0)))),"A",SUM('Saisie résultats'!BT71:BU71,'Saisie résultats'!BY71:CH71)))</f>
      </c>
      <c r="K72" s="38">
        <f>IF(ISBLANK('Liste élèves'!B73),"",IF(NOT(AND(ISERROR(MATCH("A",'Saisie résultats'!CL71:CR71,0)))),"A",SUM('Saisie résultats'!CL71:CR71)))</f>
      </c>
      <c r="L72" s="38">
        <f>IF(ISBLANK('Liste élèves'!B73),"",IF(NOT(AND(ISERROR(MATCH("A",'Saisie résultats'!CI71:CK71,0)),ISERROR(MATCH("A",'Saisie résultats'!CS71:CV71,0)))),"A",SUM('Saisie résultats'!CI71:CK71,'Saisie résultats'!CS71:CV71)))</f>
      </c>
      <c r="M72" s="38">
        <f>IF(ISBLANK('Liste élèves'!B73),"",IF(NOT(AND(ISERROR(MATCH("A",'Saisie résultats'!BL71:BN71,0)),ISERROR(MATCH("A",'Saisie résultats'!CW71:CY71,0)))),"A",SUM('Saisie résultats'!BL71:BN71,'Saisie résultats'!CW71:CY71)))</f>
      </c>
      <c r="N72" s="22" t="b">
        <f>AND(NOT(ISBLANK('Liste élèves'!B73)),COUNTA('Saisie résultats'!D71:CY71)&lt;&gt;100)</f>
        <v>0</v>
      </c>
      <c r="O72" s="22">
        <f>COUNTBLANK('Saisie résultats'!D71:CY71)-O$9</f>
        <v>100</v>
      </c>
      <c r="P72" s="22" t="b">
        <f t="shared" si="3"/>
        <v>1</v>
      </c>
      <c r="Q72" s="22">
        <f>IF(ISBLANK('Liste élèves'!B73),"",IF(OR(ISTEXT(D72),ISTEXT(E72),ISTEXT(F72),ISTEXT(G72),ISTEXT(H72)),"",SUM(D72:H72)))</f>
      </c>
      <c r="R72" s="22">
        <f>IF(ISBLANK('Liste élèves'!B73),"",IF(OR(ISTEXT(I72),ISTEXT(J72),ISTEXT(K72),ISTEXT(L72),ISTEXT(M72)),"",SUM(I72:M72)))</f>
      </c>
      <c r="AD72" s="39"/>
      <c r="AE72" s="39"/>
      <c r="AF72" s="40"/>
      <c r="AG72" s="40"/>
      <c r="AH72" s="40"/>
      <c r="AI72" s="40"/>
      <c r="AJ72" s="40"/>
      <c r="IS72" s="7"/>
    </row>
    <row r="73" spans="2:253" s="22" customFormat="1" ht="15" customHeight="1">
      <c r="B73" s="36">
        <v>64</v>
      </c>
      <c r="C73" s="37">
        <f>IF(ISBLANK('Liste élèves'!B74),"",('Liste élèves'!B74))</f>
      </c>
      <c r="D73" s="38">
        <f>IF(ISBLANK('Liste élèves'!B74),"",IF(NOT(AND(ISERROR(MATCH("A",'Saisie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</f>
      </c>
      <c r="E73" s="38">
        <f>IF(ISBLANK('Liste élèves'!B74),"",IF(NOT(AND(ISERROR(MATCH("A",'Saisie résultats'!M72:R72,0)),ISERROR(MATCH("A",'Saisie résultats'!AC72:AC72,0)),ISERROR(MATCH("A",'Saisie résultats'!BA72:BC72,0)))),"A",SUM('Saisie résultats'!M72:R72,'Saisie résultats'!AC72,'Saisie résultats'!BA72:BC72)))</f>
      </c>
      <c r="F73" s="38">
        <f>IF(ISBLANK('Liste élèves'!B74),"",IF(NOT(AND(ISERROR(MATCH("A",'Saisie résultats'!J72:L72,0)),ISERROR(MATCH("A",'Saisie résultats'!AY72:AZ72,0)),ISERROR(MATCH("A",'Saisie résultats'!BD72:BH72,0)))),"A",SUM('Saisie résultats'!J72:L72,'Saisie résultats'!AY72:AZ72,'Saisie résultats'!BD72:BH72)))</f>
      </c>
      <c r="G73" s="38">
        <f>IF(ISBLANK('Liste élèves'!B74),"",IF(NOT(AND(ISERROR(MATCH("A",'Saisie résultats'!S72:W72,0)),ISERROR(MATCH("A",'Saisie résultats'!AI72:AK72,0)),ISERROR(MATCH("A",'Saisie résultats'!AN72:AT72,0)))),"A",SUM('Saisie résultats'!S72:W72,'Saisie résultats'!AI72:AK72,'Saisie résultats'!AN72:AT72)))</f>
      </c>
      <c r="H73" s="38">
        <f>IF(ISBLANK('Liste élèves'!B74),"",IF(NOT(AND(ISERROR(MATCH("A",'Saisie résultats'!AE72:AH72,0)),ISERROR(MATCH("A",'Saisie résultats'!AI72:AM72,0)),ISERROR(MATCH("A",'Saisie résultats'!AV72:AX72,0)))),"A",SUM('Saisie résultats'!AE72:AH72,'Saisie résultats'!AL72:AM72,'Saisie résultats'!AU72:AX72)))</f>
      </c>
      <c r="I73" s="38">
        <f>IF(ISBLANK('Liste élèves'!B74),"",IF(NOT(AND(ISERROR(MATCH("A",'Saisie résultats'!BO72:BS72,0)),ISERROR(MATCH("A",'Saisie résultats'!BV72:BX72,0)))),"A",SUM('Saisie résultats'!BO72:BS72,'Saisie résultats'!BV72:BX72)))</f>
      </c>
      <c r="J73" s="38">
        <f>IF(ISBLANK('Liste élèves'!B74),"",IF(NOT(AND(ISERROR(MATCH("A",'Saisie résultats'!BT72:BU72,0)),ISERROR(MATCH("A",'Saisie résultats'!BY72:CH72,0)))),"A",SUM('Saisie résultats'!BT72:BU72,'Saisie résultats'!BY72:CH72)))</f>
      </c>
      <c r="K73" s="38">
        <f>IF(ISBLANK('Liste élèves'!B74),"",IF(NOT(AND(ISERROR(MATCH("A",'Saisie résultats'!CL72:CR72,0)))),"A",SUM('Saisie résultats'!CL72:CR72)))</f>
      </c>
      <c r="L73" s="38">
        <f>IF(ISBLANK('Liste élèves'!B74),"",IF(NOT(AND(ISERROR(MATCH("A",'Saisie résultats'!CI72:CK72,0)),ISERROR(MATCH("A",'Saisie résultats'!CS72:CV72,0)))),"A",SUM('Saisie résultats'!CI72:CK72,'Saisie résultats'!CS72:CV72)))</f>
      </c>
      <c r="M73" s="38">
        <f>IF(ISBLANK('Liste élèves'!B74),"",IF(NOT(AND(ISERROR(MATCH("A",'Saisie résultats'!BL72:BN72,0)),ISERROR(MATCH("A",'Saisie résultats'!CW72:CY72,0)))),"A",SUM('Saisie résultats'!BL72:BN72,'Saisie résultats'!CW72:CY72)))</f>
      </c>
      <c r="N73" s="22" t="b">
        <f>AND(NOT(ISBLANK('Liste élèves'!B74)),COUNTA('Saisie résultats'!D72:CY72)&lt;&gt;100)</f>
        <v>0</v>
      </c>
      <c r="O73" s="22">
        <f>COUNTBLANK('Saisie résultats'!D72:CY72)-O$9</f>
        <v>100</v>
      </c>
      <c r="P73" s="22" t="b">
        <f t="shared" si="3"/>
        <v>1</v>
      </c>
      <c r="Q73" s="22">
        <f>IF(ISBLANK('Liste élèves'!B74),"",IF(OR(ISTEXT(D73),ISTEXT(E73),ISTEXT(F73),ISTEXT(G73),ISTEXT(H73)),"",SUM(D73:H73)))</f>
      </c>
      <c r="R73" s="22">
        <f>IF(ISBLANK('Liste élèves'!B74),"",IF(OR(ISTEXT(I73),ISTEXT(J73),ISTEXT(K73),ISTEXT(L73),ISTEXT(M73)),"",SUM(I73:M73)))</f>
      </c>
      <c r="AD73" s="39"/>
      <c r="AE73" s="39"/>
      <c r="AF73" s="40"/>
      <c r="AG73" s="40"/>
      <c r="AH73" s="40"/>
      <c r="AI73" s="40"/>
      <c r="AJ73" s="40"/>
      <c r="IS73" s="7"/>
    </row>
    <row r="74" spans="2:253" s="22" customFormat="1" ht="15" customHeight="1">
      <c r="B74" s="36">
        <v>65</v>
      </c>
      <c r="C74" s="37">
        <f>IF(ISBLANK('Liste élèves'!B75),"",('Liste élèves'!B75))</f>
      </c>
      <c r="D74" s="38">
        <f>IF(ISBLANK('Liste élèves'!B75),"",IF(NOT(AND(ISERROR(MATCH("A",'Saisie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</f>
      </c>
      <c r="E74" s="38">
        <f>IF(ISBLANK('Liste élèves'!B75),"",IF(NOT(AND(ISERROR(MATCH("A",'Saisie résultats'!M73:R73,0)),ISERROR(MATCH("A",'Saisie résultats'!AC73:AC73,0)),ISERROR(MATCH("A",'Saisie résultats'!BA73:BC73,0)))),"A",SUM('Saisie résultats'!M73:R73,'Saisie résultats'!AC73,'Saisie résultats'!BA73:BC73)))</f>
      </c>
      <c r="F74" s="38">
        <f>IF(ISBLANK('Liste élèves'!B75),"",IF(NOT(AND(ISERROR(MATCH("A",'Saisie résultats'!J73:L73,0)),ISERROR(MATCH("A",'Saisie résultats'!AY73:AZ73,0)),ISERROR(MATCH("A",'Saisie résultats'!BD73:BH73,0)))),"A",SUM('Saisie résultats'!J73:L73,'Saisie résultats'!AY73:AZ73,'Saisie résultats'!BD73:BH73)))</f>
      </c>
      <c r="G74" s="38">
        <f>IF(ISBLANK('Liste élèves'!B75),"",IF(NOT(AND(ISERROR(MATCH("A",'Saisie résultats'!S73:W73,0)),ISERROR(MATCH("A",'Saisie résultats'!AI73:AK73,0)),ISERROR(MATCH("A",'Saisie résultats'!AN73:AT73,0)))),"A",SUM('Saisie résultats'!S73:W73,'Saisie résultats'!AI73:AK73,'Saisie résultats'!AN73:AT73)))</f>
      </c>
      <c r="H74" s="38">
        <f>IF(ISBLANK('Liste élèves'!B75),"",IF(NOT(AND(ISERROR(MATCH("A",'Saisie résultats'!AE73:AH73,0)),ISERROR(MATCH("A",'Saisie résultats'!AI73:AM73,0)),ISERROR(MATCH("A",'Saisie résultats'!AV73:AX73,0)))),"A",SUM('Saisie résultats'!AE73:AH73,'Saisie résultats'!AL73:AM73,'Saisie résultats'!AU73:AX73)))</f>
      </c>
      <c r="I74" s="38">
        <f>IF(ISBLANK('Liste élèves'!B75),"",IF(NOT(AND(ISERROR(MATCH("A",'Saisie résultats'!BO73:BS73,0)),ISERROR(MATCH("A",'Saisie résultats'!BV73:BX73,0)))),"A",SUM('Saisie résultats'!BO73:BS73,'Saisie résultats'!BV73:BX73)))</f>
      </c>
      <c r="J74" s="38">
        <f>IF(ISBLANK('Liste élèves'!B75),"",IF(NOT(AND(ISERROR(MATCH("A",'Saisie résultats'!BT73:BU73,0)),ISERROR(MATCH("A",'Saisie résultats'!BY73:CH73,0)))),"A",SUM('Saisie résultats'!BT73:BU73,'Saisie résultats'!BY73:CH73)))</f>
      </c>
      <c r="K74" s="38">
        <f>IF(ISBLANK('Liste élèves'!B75),"",IF(NOT(AND(ISERROR(MATCH("A",'Saisie résultats'!CL73:CR73,0)))),"A",SUM('Saisie résultats'!CL73:CR73)))</f>
      </c>
      <c r="L74" s="38">
        <f>IF(ISBLANK('Liste élèves'!B75),"",IF(NOT(AND(ISERROR(MATCH("A",'Saisie résultats'!CI73:CK73,0)),ISERROR(MATCH("A",'Saisie résultats'!CS73:CV73,0)))),"A",SUM('Saisie résultats'!CI73:CK73,'Saisie résultats'!CS73:CV73)))</f>
      </c>
      <c r="M74" s="38">
        <f>IF(ISBLANK('Liste élèves'!B75),"",IF(NOT(AND(ISERROR(MATCH("A",'Saisie résultats'!BL73:BN73,0)),ISERROR(MATCH("A",'Saisie résultats'!CW73:CY73,0)))),"A",SUM('Saisie résultats'!BL73:BN73,'Saisie résultats'!CW73:CY73)))</f>
      </c>
      <c r="N74" s="22" t="b">
        <f>AND(NOT(ISBLANK('Liste élèves'!B75)),COUNTA('Saisie résultats'!D73:CY73)&lt;&gt;100)</f>
        <v>0</v>
      </c>
      <c r="O74" s="22">
        <f>COUNTBLANK('Saisie résultats'!D73:CY73)-O$9</f>
        <v>100</v>
      </c>
      <c r="P74" s="22" t="b">
        <f aca="true" t="shared" si="4" ref="P74:P105">OR(N74,COUNTIF(D74:M74,"A")&gt;0,IF(C74="",TRUE,FALSE))</f>
        <v>1</v>
      </c>
      <c r="Q74" s="22">
        <f>IF(ISBLANK('Liste élèves'!B75),"",IF(OR(ISTEXT(D74),ISTEXT(E74),ISTEXT(F74),ISTEXT(G74),ISTEXT(H74)),"",SUM(D74:H74)))</f>
      </c>
      <c r="R74" s="22">
        <f>IF(ISBLANK('Liste élèves'!B75),"",IF(OR(ISTEXT(I74),ISTEXT(J74),ISTEXT(K74),ISTEXT(L74),ISTEXT(M74)),"",SUM(I74:M74)))</f>
      </c>
      <c r="IS74" s="7"/>
    </row>
    <row r="75" spans="2:253" s="22" customFormat="1" ht="15" customHeight="1">
      <c r="B75" s="36">
        <v>66</v>
      </c>
      <c r="C75" s="37">
        <f>IF(ISBLANK('Liste élèves'!B76),"",('Liste élèves'!B76))</f>
      </c>
      <c r="D75" s="38">
        <f>IF(ISBLANK('Liste élèves'!B76),"",IF(NOT(AND(ISERROR(MATCH("A",'Saisie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</f>
      </c>
      <c r="E75" s="38">
        <f>IF(ISBLANK('Liste élèves'!B76),"",IF(NOT(AND(ISERROR(MATCH("A",'Saisie résultats'!M74:R74,0)),ISERROR(MATCH("A",'Saisie résultats'!AC74:AC74,0)),ISERROR(MATCH("A",'Saisie résultats'!BA74:BC74,0)))),"A",SUM('Saisie résultats'!M74:R74,'Saisie résultats'!AC74,'Saisie résultats'!BA74:BC74)))</f>
      </c>
      <c r="F75" s="38">
        <f>IF(ISBLANK('Liste élèves'!B76),"",IF(NOT(AND(ISERROR(MATCH("A",'Saisie résultats'!J74:L74,0)),ISERROR(MATCH("A",'Saisie résultats'!AY74:AZ74,0)),ISERROR(MATCH("A",'Saisie résultats'!BD74:BH74,0)))),"A",SUM('Saisie résultats'!J74:L74,'Saisie résultats'!AY74:AZ74,'Saisie résultats'!BD74:BH74)))</f>
      </c>
      <c r="G75" s="38">
        <f>IF(ISBLANK('Liste élèves'!B76),"",IF(NOT(AND(ISERROR(MATCH("A",'Saisie résultats'!S74:W74,0)),ISERROR(MATCH("A",'Saisie résultats'!AI74:AK74,0)),ISERROR(MATCH("A",'Saisie résultats'!AN74:AT74,0)))),"A",SUM('Saisie résultats'!S74:W74,'Saisie résultats'!AI74:AK74,'Saisie résultats'!AN74:AT74)))</f>
      </c>
      <c r="H75" s="38">
        <f>IF(ISBLANK('Liste élèves'!B76),"",IF(NOT(AND(ISERROR(MATCH("A",'Saisie résultats'!AE74:AH74,0)),ISERROR(MATCH("A",'Saisie résultats'!AI74:AM74,0)),ISERROR(MATCH("A",'Saisie résultats'!AV74:AX74,0)))),"A",SUM('Saisie résultats'!AE74:AH74,'Saisie résultats'!AL74:AM74,'Saisie résultats'!AU74:AX74)))</f>
      </c>
      <c r="I75" s="38">
        <f>IF(ISBLANK('Liste élèves'!B76),"",IF(NOT(AND(ISERROR(MATCH("A",'Saisie résultats'!BO74:BS74,0)),ISERROR(MATCH("A",'Saisie résultats'!BV74:BX74,0)))),"A",SUM('Saisie résultats'!BO74:BS74,'Saisie résultats'!BV74:BX74)))</f>
      </c>
      <c r="J75" s="38">
        <f>IF(ISBLANK('Liste élèves'!B76),"",IF(NOT(AND(ISERROR(MATCH("A",'Saisie résultats'!BT74:BU74,0)),ISERROR(MATCH("A",'Saisie résultats'!BY74:CH74,0)))),"A",SUM('Saisie résultats'!BT74:BU74,'Saisie résultats'!BY74:CH74)))</f>
      </c>
      <c r="K75" s="38">
        <f>IF(ISBLANK('Liste élèves'!B76),"",IF(NOT(AND(ISERROR(MATCH("A",'Saisie résultats'!CL74:CR74,0)))),"A",SUM('Saisie résultats'!CL74:CR74)))</f>
      </c>
      <c r="L75" s="38">
        <f>IF(ISBLANK('Liste élèves'!B76),"",IF(NOT(AND(ISERROR(MATCH("A",'Saisie résultats'!CI74:CK74,0)),ISERROR(MATCH("A",'Saisie résultats'!CS74:CV74,0)))),"A",SUM('Saisie résultats'!CI74:CK74,'Saisie résultats'!CS74:CV74)))</f>
      </c>
      <c r="M75" s="38">
        <f>IF(ISBLANK('Liste élèves'!B76),"",IF(NOT(AND(ISERROR(MATCH("A",'Saisie résultats'!BL74:BN74,0)),ISERROR(MATCH("A",'Saisie résultats'!CW74:CY74,0)))),"A",SUM('Saisie résultats'!BL74:BN74,'Saisie résultats'!CW74:CY74)))</f>
      </c>
      <c r="N75" s="22" t="b">
        <f>AND(NOT(ISBLANK('Liste élèves'!B76)),COUNTA('Saisie résultats'!D74:CY74)&lt;&gt;100)</f>
        <v>0</v>
      </c>
      <c r="O75" s="22">
        <f>COUNTBLANK('Saisie résultats'!D74:CY74)-O$9</f>
        <v>100</v>
      </c>
      <c r="P75" s="22" t="b">
        <f t="shared" si="4"/>
        <v>1</v>
      </c>
      <c r="Q75" s="22">
        <f>IF(ISBLANK('Liste élèves'!B76),"",IF(OR(ISTEXT(D75),ISTEXT(E75),ISTEXT(F75),ISTEXT(G75),ISTEXT(H75)),"",SUM(D75:H75)))</f>
      </c>
      <c r="R75" s="22">
        <f>IF(ISBLANK('Liste élèves'!B76),"",IF(OR(ISTEXT(I75),ISTEXT(J75),ISTEXT(K75),ISTEXT(L75),ISTEXT(M75)),"",SUM(I75:M75)))</f>
      </c>
      <c r="AD75" s="39"/>
      <c r="AE75" s="39"/>
      <c r="AF75" s="40"/>
      <c r="AG75" s="40"/>
      <c r="AH75" s="40"/>
      <c r="AI75" s="40"/>
      <c r="AJ75" s="40"/>
      <c r="IS75" s="7"/>
    </row>
    <row r="76" spans="2:253" s="22" customFormat="1" ht="15" customHeight="1">
      <c r="B76" s="36">
        <v>67</v>
      </c>
      <c r="C76" s="37">
        <f>IF(ISBLANK('Liste élèves'!B77),"",('Liste élèves'!B77))</f>
      </c>
      <c r="D76" s="38">
        <f>IF(ISBLANK('Liste élèves'!B77),"",IF(NOT(AND(ISERROR(MATCH("A",'Saisie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</f>
      </c>
      <c r="E76" s="38">
        <f>IF(ISBLANK('Liste élèves'!B77),"",IF(NOT(AND(ISERROR(MATCH("A",'Saisie résultats'!M75:R75,0)),ISERROR(MATCH("A",'Saisie résultats'!AC75:AC75,0)),ISERROR(MATCH("A",'Saisie résultats'!BA75:BC75,0)))),"A",SUM('Saisie résultats'!M75:R75,'Saisie résultats'!AC75,'Saisie résultats'!BA75:BC75)))</f>
      </c>
      <c r="F76" s="38">
        <f>IF(ISBLANK('Liste élèves'!B77),"",IF(NOT(AND(ISERROR(MATCH("A",'Saisie résultats'!J75:L75,0)),ISERROR(MATCH("A",'Saisie résultats'!AY75:AZ75,0)),ISERROR(MATCH("A",'Saisie résultats'!BD75:BH75,0)))),"A",SUM('Saisie résultats'!J75:L75,'Saisie résultats'!AY75:AZ75,'Saisie résultats'!BD75:BH75)))</f>
      </c>
      <c r="G76" s="38">
        <f>IF(ISBLANK('Liste élèves'!B77),"",IF(NOT(AND(ISERROR(MATCH("A",'Saisie résultats'!S75:W75,0)),ISERROR(MATCH("A",'Saisie résultats'!AI75:AK75,0)),ISERROR(MATCH("A",'Saisie résultats'!AN75:AT75,0)))),"A",SUM('Saisie résultats'!S75:W75,'Saisie résultats'!AI75:AK75,'Saisie résultats'!AN75:AT75)))</f>
      </c>
      <c r="H76" s="38">
        <f>IF(ISBLANK('Liste élèves'!B77),"",IF(NOT(AND(ISERROR(MATCH("A",'Saisie résultats'!AE75:AH75,0)),ISERROR(MATCH("A",'Saisie résultats'!AI75:AM75,0)),ISERROR(MATCH("A",'Saisie résultats'!AV75:AX75,0)))),"A",SUM('Saisie résultats'!AE75:AH75,'Saisie résultats'!AL75:AM75,'Saisie résultats'!AU75:AX75)))</f>
      </c>
      <c r="I76" s="38">
        <f>IF(ISBLANK('Liste élèves'!B77),"",IF(NOT(AND(ISERROR(MATCH("A",'Saisie résultats'!BO75:BS75,0)),ISERROR(MATCH("A",'Saisie résultats'!BV75:BX75,0)))),"A",SUM('Saisie résultats'!BO75:BS75,'Saisie résultats'!BV75:BX75)))</f>
      </c>
      <c r="J76" s="38">
        <f>IF(ISBLANK('Liste élèves'!B77),"",IF(NOT(AND(ISERROR(MATCH("A",'Saisie résultats'!BT75:BU75,0)),ISERROR(MATCH("A",'Saisie résultats'!BY75:CH75,0)))),"A",SUM('Saisie résultats'!BT75:BU75,'Saisie résultats'!BY75:CH75)))</f>
      </c>
      <c r="K76" s="38">
        <f>IF(ISBLANK('Liste élèves'!B77),"",IF(NOT(AND(ISERROR(MATCH("A",'Saisie résultats'!CL75:CR75,0)))),"A",SUM('Saisie résultats'!CL75:CR75)))</f>
      </c>
      <c r="L76" s="38">
        <f>IF(ISBLANK('Liste élèves'!B77),"",IF(NOT(AND(ISERROR(MATCH("A",'Saisie résultats'!CI75:CK75,0)),ISERROR(MATCH("A",'Saisie résultats'!CS75:CV75,0)))),"A",SUM('Saisie résultats'!CI75:CK75,'Saisie résultats'!CS75:CV75)))</f>
      </c>
      <c r="M76" s="38">
        <f>IF(ISBLANK('Liste élèves'!B77),"",IF(NOT(AND(ISERROR(MATCH("A",'Saisie résultats'!BL75:BN75,0)),ISERROR(MATCH("A",'Saisie résultats'!CW75:CY75,0)))),"A",SUM('Saisie résultats'!BL75:BN75,'Saisie résultats'!CW75:CY75)))</f>
      </c>
      <c r="N76" s="22" t="b">
        <f>AND(NOT(ISBLANK('Liste élèves'!B77)),COUNTA('Saisie résultats'!D75:CY75)&lt;&gt;100)</f>
        <v>0</v>
      </c>
      <c r="O76" s="22">
        <f>COUNTBLANK('Saisie résultats'!D75:CY75)-O$9</f>
        <v>100</v>
      </c>
      <c r="P76" s="22" t="b">
        <f t="shared" si="4"/>
        <v>1</v>
      </c>
      <c r="Q76" s="22">
        <f>IF(ISBLANK('Liste élèves'!B77),"",IF(OR(ISTEXT(D76),ISTEXT(E76),ISTEXT(F76),ISTEXT(G76),ISTEXT(H76)),"",SUM(D76:H76)))</f>
      </c>
      <c r="R76" s="22">
        <f>IF(ISBLANK('Liste élèves'!B77),"",IF(OR(ISTEXT(I76),ISTEXT(J76),ISTEXT(K76),ISTEXT(L76),ISTEXT(M76)),"",SUM(I76:M76)))</f>
      </c>
      <c r="AD76" s="39"/>
      <c r="AE76" s="39"/>
      <c r="AF76" s="40"/>
      <c r="AG76" s="40"/>
      <c r="AH76" s="40"/>
      <c r="AI76" s="40"/>
      <c r="AJ76" s="40"/>
      <c r="IS76" s="7"/>
    </row>
    <row r="77" spans="2:253" s="22" customFormat="1" ht="15" customHeight="1">
      <c r="B77" s="36">
        <v>68</v>
      </c>
      <c r="C77" s="37">
        <f>IF(ISBLANK('Liste élèves'!B78),"",('Liste élèves'!B78))</f>
      </c>
      <c r="D77" s="38">
        <f>IF(ISBLANK('Liste élèves'!B78),"",IF(NOT(AND(ISERROR(MATCH("A",'Saisie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</f>
      </c>
      <c r="E77" s="38">
        <f>IF(ISBLANK('Liste élèves'!B78),"",IF(NOT(AND(ISERROR(MATCH("A",'Saisie résultats'!M76:R76,0)),ISERROR(MATCH("A",'Saisie résultats'!AC76:AC76,0)),ISERROR(MATCH("A",'Saisie résultats'!BA76:BC76,0)))),"A",SUM('Saisie résultats'!M76:R76,'Saisie résultats'!AC76,'Saisie résultats'!BA76:BC76)))</f>
      </c>
      <c r="F77" s="38">
        <f>IF(ISBLANK('Liste élèves'!B78),"",IF(NOT(AND(ISERROR(MATCH("A",'Saisie résultats'!J76:L76,0)),ISERROR(MATCH("A",'Saisie résultats'!AY76:AZ76,0)),ISERROR(MATCH("A",'Saisie résultats'!BD76:BH76,0)))),"A",SUM('Saisie résultats'!J76:L76,'Saisie résultats'!AY76:AZ76,'Saisie résultats'!BD76:BH76)))</f>
      </c>
      <c r="G77" s="38">
        <f>IF(ISBLANK('Liste élèves'!B78),"",IF(NOT(AND(ISERROR(MATCH("A",'Saisie résultats'!S76:W76,0)),ISERROR(MATCH("A",'Saisie résultats'!AI76:AK76,0)),ISERROR(MATCH("A",'Saisie résultats'!AN76:AT76,0)))),"A",SUM('Saisie résultats'!S76:W76,'Saisie résultats'!AI76:AK76,'Saisie résultats'!AN76:AT76)))</f>
      </c>
      <c r="H77" s="38">
        <f>IF(ISBLANK('Liste élèves'!B78),"",IF(NOT(AND(ISERROR(MATCH("A",'Saisie résultats'!AE76:AH76,0)),ISERROR(MATCH("A",'Saisie résultats'!AI76:AM76,0)),ISERROR(MATCH("A",'Saisie résultats'!AV76:AX76,0)))),"A",SUM('Saisie résultats'!AE76:AH76,'Saisie résultats'!AL76:AM76,'Saisie résultats'!AU76:AX76)))</f>
      </c>
      <c r="I77" s="38">
        <f>IF(ISBLANK('Liste élèves'!B78),"",IF(NOT(AND(ISERROR(MATCH("A",'Saisie résultats'!BO76:BS76,0)),ISERROR(MATCH("A",'Saisie résultats'!BV76:BX76,0)))),"A",SUM('Saisie résultats'!BO76:BS76,'Saisie résultats'!BV76:BX76)))</f>
      </c>
      <c r="J77" s="38">
        <f>IF(ISBLANK('Liste élèves'!B78),"",IF(NOT(AND(ISERROR(MATCH("A",'Saisie résultats'!BT76:BU76,0)),ISERROR(MATCH("A",'Saisie résultats'!BY76:CH76,0)))),"A",SUM('Saisie résultats'!BT76:BU76,'Saisie résultats'!BY76:CH76)))</f>
      </c>
      <c r="K77" s="38">
        <f>IF(ISBLANK('Liste élèves'!B78),"",IF(NOT(AND(ISERROR(MATCH("A",'Saisie résultats'!CL76:CR76,0)))),"A",SUM('Saisie résultats'!CL76:CR76)))</f>
      </c>
      <c r="L77" s="38">
        <f>IF(ISBLANK('Liste élèves'!B78),"",IF(NOT(AND(ISERROR(MATCH("A",'Saisie résultats'!CI76:CK76,0)),ISERROR(MATCH("A",'Saisie résultats'!CS76:CV76,0)))),"A",SUM('Saisie résultats'!CI76:CK76,'Saisie résultats'!CS76:CV76)))</f>
      </c>
      <c r="M77" s="38">
        <f>IF(ISBLANK('Liste élèves'!B78),"",IF(NOT(AND(ISERROR(MATCH("A",'Saisie résultats'!BL76:BN76,0)),ISERROR(MATCH("A",'Saisie résultats'!CW76:CY76,0)))),"A",SUM('Saisie résultats'!BL76:BN76,'Saisie résultats'!CW76:CY76)))</f>
      </c>
      <c r="N77" s="22" t="b">
        <f>AND(NOT(ISBLANK('Liste élèves'!B78)),COUNTA('Saisie résultats'!D76:CY76)&lt;&gt;100)</f>
        <v>0</v>
      </c>
      <c r="O77" s="22">
        <f>COUNTBLANK('Saisie résultats'!D76:CY76)-O$9</f>
        <v>100</v>
      </c>
      <c r="P77" s="22" t="b">
        <f t="shared" si="4"/>
        <v>1</v>
      </c>
      <c r="Q77" s="22">
        <f>IF(ISBLANK('Liste élèves'!B78),"",IF(OR(ISTEXT(D77),ISTEXT(E77),ISTEXT(F77),ISTEXT(G77),ISTEXT(H77)),"",SUM(D77:H77)))</f>
      </c>
      <c r="R77" s="22">
        <f>IF(ISBLANK('Liste élèves'!B78),"",IF(OR(ISTEXT(I77),ISTEXT(J77),ISTEXT(K77),ISTEXT(L77),ISTEXT(M77)),"",SUM(I77:M77)))</f>
      </c>
      <c r="AD77" s="39"/>
      <c r="AE77" s="39"/>
      <c r="AF77" s="40"/>
      <c r="AG77" s="40"/>
      <c r="AH77" s="40"/>
      <c r="AI77" s="40"/>
      <c r="AJ77" s="40"/>
      <c r="IS77" s="7"/>
    </row>
    <row r="78" spans="2:253" s="22" customFormat="1" ht="15" customHeight="1">
      <c r="B78" s="36">
        <v>69</v>
      </c>
      <c r="C78" s="37">
        <f>IF(ISBLANK('Liste élèves'!B79),"",('Liste élèves'!B79))</f>
      </c>
      <c r="D78" s="38">
        <f>IF(ISBLANK('Liste élèves'!B79),"",IF(NOT(AND(ISERROR(MATCH("A",'Saisie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</f>
      </c>
      <c r="E78" s="38">
        <f>IF(ISBLANK('Liste élèves'!B79),"",IF(NOT(AND(ISERROR(MATCH("A",'Saisie résultats'!M77:R77,0)),ISERROR(MATCH("A",'Saisie résultats'!AC77:AC77,0)),ISERROR(MATCH("A",'Saisie résultats'!BA77:BC77,0)))),"A",SUM('Saisie résultats'!M77:R77,'Saisie résultats'!AC77,'Saisie résultats'!BA77:BC77)))</f>
      </c>
      <c r="F78" s="38">
        <f>IF(ISBLANK('Liste élèves'!B79),"",IF(NOT(AND(ISERROR(MATCH("A",'Saisie résultats'!J77:L77,0)),ISERROR(MATCH("A",'Saisie résultats'!AY77:AZ77,0)),ISERROR(MATCH("A",'Saisie résultats'!BD77:BH77,0)))),"A",SUM('Saisie résultats'!J77:L77,'Saisie résultats'!AY77:AZ77,'Saisie résultats'!BD77:BH77)))</f>
      </c>
      <c r="G78" s="38">
        <f>IF(ISBLANK('Liste élèves'!B79),"",IF(NOT(AND(ISERROR(MATCH("A",'Saisie résultats'!S77:W77,0)),ISERROR(MATCH("A",'Saisie résultats'!AI77:AK77,0)),ISERROR(MATCH("A",'Saisie résultats'!AN77:AT77,0)))),"A",SUM('Saisie résultats'!S77:W77,'Saisie résultats'!AI77:AK77,'Saisie résultats'!AN77:AT77)))</f>
      </c>
      <c r="H78" s="38">
        <f>IF(ISBLANK('Liste élèves'!B79),"",IF(NOT(AND(ISERROR(MATCH("A",'Saisie résultats'!AE77:AH77,0)),ISERROR(MATCH("A",'Saisie résultats'!AI77:AM77,0)),ISERROR(MATCH("A",'Saisie résultats'!AV77:AX77,0)))),"A",SUM('Saisie résultats'!AE77:AH77,'Saisie résultats'!AL77:AM77,'Saisie résultats'!AU77:AX77)))</f>
      </c>
      <c r="I78" s="38">
        <f>IF(ISBLANK('Liste élèves'!B79),"",IF(NOT(AND(ISERROR(MATCH("A",'Saisie résultats'!BO77:BS77,0)),ISERROR(MATCH("A",'Saisie résultats'!BV77:BX77,0)))),"A",SUM('Saisie résultats'!BO77:BS77,'Saisie résultats'!BV77:BX77)))</f>
      </c>
      <c r="J78" s="38">
        <f>IF(ISBLANK('Liste élèves'!B79),"",IF(NOT(AND(ISERROR(MATCH("A",'Saisie résultats'!BT77:BU77,0)),ISERROR(MATCH("A",'Saisie résultats'!BY77:CH77,0)))),"A",SUM('Saisie résultats'!BT77:BU77,'Saisie résultats'!BY77:CH77)))</f>
      </c>
      <c r="K78" s="38">
        <f>IF(ISBLANK('Liste élèves'!B79),"",IF(NOT(AND(ISERROR(MATCH("A",'Saisie résultats'!CL77:CR77,0)))),"A",SUM('Saisie résultats'!CL77:CR77)))</f>
      </c>
      <c r="L78" s="38">
        <f>IF(ISBLANK('Liste élèves'!B79),"",IF(NOT(AND(ISERROR(MATCH("A",'Saisie résultats'!CI77:CK77,0)),ISERROR(MATCH("A",'Saisie résultats'!CS77:CV77,0)))),"A",SUM('Saisie résultats'!CI77:CK77,'Saisie résultats'!CS77:CV77)))</f>
      </c>
      <c r="M78" s="38">
        <f>IF(ISBLANK('Liste élèves'!B79),"",IF(NOT(AND(ISERROR(MATCH("A",'Saisie résultats'!BL77:BN77,0)),ISERROR(MATCH("A",'Saisie résultats'!CW77:CY77,0)))),"A",SUM('Saisie résultats'!BL77:BN77,'Saisie résultats'!CW77:CY77)))</f>
      </c>
      <c r="N78" s="22" t="b">
        <f>AND(NOT(ISBLANK('Liste élèves'!B79)),COUNTA('Saisie résultats'!D77:CY77)&lt;&gt;100)</f>
        <v>0</v>
      </c>
      <c r="O78" s="22">
        <f>COUNTBLANK('Saisie résultats'!D77:CY77)-O$9</f>
        <v>100</v>
      </c>
      <c r="P78" s="22" t="b">
        <f t="shared" si="4"/>
        <v>1</v>
      </c>
      <c r="Q78" s="22">
        <f>IF(ISBLANK('Liste élèves'!B79),"",IF(OR(ISTEXT(D78),ISTEXT(E78),ISTEXT(F78),ISTEXT(G78),ISTEXT(H78)),"",SUM(D78:H78)))</f>
      </c>
      <c r="R78" s="22">
        <f>IF(ISBLANK('Liste élèves'!B79),"",IF(OR(ISTEXT(I78),ISTEXT(J78),ISTEXT(K78),ISTEXT(L78),ISTEXT(M78)),"",SUM(I78:M78)))</f>
      </c>
      <c r="AD78" s="39"/>
      <c r="AE78" s="39"/>
      <c r="AF78" s="40"/>
      <c r="AG78" s="40"/>
      <c r="AH78" s="40"/>
      <c r="AI78" s="40"/>
      <c r="AJ78" s="40"/>
      <c r="IS78" s="7"/>
    </row>
    <row r="79" spans="2:253" s="22" customFormat="1" ht="15" customHeight="1">
      <c r="B79" s="36">
        <v>70</v>
      </c>
      <c r="C79" s="37">
        <f>IF(ISBLANK('Liste élèves'!B80),"",('Liste élèves'!B80))</f>
      </c>
      <c r="D79" s="38">
        <f>IF(ISBLANK('Liste élèves'!B80),"",IF(NOT(AND(ISERROR(MATCH("A",'Saisie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</f>
      </c>
      <c r="E79" s="38">
        <f>IF(ISBLANK('Liste élèves'!B80),"",IF(NOT(AND(ISERROR(MATCH("A",'Saisie résultats'!M78:R78,0)),ISERROR(MATCH("A",'Saisie résultats'!AC78:AC78,0)),ISERROR(MATCH("A",'Saisie résultats'!BA78:BC78,0)))),"A",SUM('Saisie résultats'!M78:R78,'Saisie résultats'!AC78,'Saisie résultats'!BA78:BC78)))</f>
      </c>
      <c r="F79" s="38">
        <f>IF(ISBLANK('Liste élèves'!B80),"",IF(NOT(AND(ISERROR(MATCH("A",'Saisie résultats'!J78:L78,0)),ISERROR(MATCH("A",'Saisie résultats'!AY78:AZ78,0)),ISERROR(MATCH("A",'Saisie résultats'!BD78:BH78,0)))),"A",SUM('Saisie résultats'!J78:L78,'Saisie résultats'!AY78:AZ78,'Saisie résultats'!BD78:BH78)))</f>
      </c>
      <c r="G79" s="38">
        <f>IF(ISBLANK('Liste élèves'!B80),"",IF(NOT(AND(ISERROR(MATCH("A",'Saisie résultats'!S78:W78,0)),ISERROR(MATCH("A",'Saisie résultats'!AI78:AK78,0)),ISERROR(MATCH("A",'Saisie résultats'!AN78:AT78,0)))),"A",SUM('Saisie résultats'!S78:W78,'Saisie résultats'!AI78:AK78,'Saisie résultats'!AN78:AT78)))</f>
      </c>
      <c r="H79" s="38">
        <f>IF(ISBLANK('Liste élèves'!B80),"",IF(NOT(AND(ISERROR(MATCH("A",'Saisie résultats'!AE78:AH78,0)),ISERROR(MATCH("A",'Saisie résultats'!AI78:AM78,0)),ISERROR(MATCH("A",'Saisie résultats'!AV78:AX78,0)))),"A",SUM('Saisie résultats'!AE78:AH78,'Saisie résultats'!AL78:AM78,'Saisie résultats'!AU78:AX78)))</f>
      </c>
      <c r="I79" s="38">
        <f>IF(ISBLANK('Liste élèves'!B80),"",IF(NOT(AND(ISERROR(MATCH("A",'Saisie résultats'!BO78:BS78,0)),ISERROR(MATCH("A",'Saisie résultats'!BV78:BX78,0)))),"A",SUM('Saisie résultats'!BO78:BS78,'Saisie résultats'!BV78:BX78)))</f>
      </c>
      <c r="J79" s="38">
        <f>IF(ISBLANK('Liste élèves'!B80),"",IF(NOT(AND(ISERROR(MATCH("A",'Saisie résultats'!BT78:BU78,0)),ISERROR(MATCH("A",'Saisie résultats'!BY78:CH78,0)))),"A",SUM('Saisie résultats'!BT78:BU78,'Saisie résultats'!BY78:CH78)))</f>
      </c>
      <c r="K79" s="38">
        <f>IF(ISBLANK('Liste élèves'!B80),"",IF(NOT(AND(ISERROR(MATCH("A",'Saisie résultats'!CL78:CR78,0)))),"A",SUM('Saisie résultats'!CL78:CR78)))</f>
      </c>
      <c r="L79" s="38">
        <f>IF(ISBLANK('Liste élèves'!B80),"",IF(NOT(AND(ISERROR(MATCH("A",'Saisie résultats'!CI78:CK78,0)),ISERROR(MATCH("A",'Saisie résultats'!CS78:CV78,0)))),"A",SUM('Saisie résultats'!CI78:CK78,'Saisie résultats'!CS78:CV78)))</f>
      </c>
      <c r="M79" s="38">
        <f>IF(ISBLANK('Liste élèves'!B80),"",IF(NOT(AND(ISERROR(MATCH("A",'Saisie résultats'!BL78:BN78,0)),ISERROR(MATCH("A",'Saisie résultats'!CW78:CY78,0)))),"A",SUM('Saisie résultats'!BL78:BN78,'Saisie résultats'!CW78:CY78)))</f>
      </c>
      <c r="N79" s="22" t="b">
        <f>AND(NOT(ISBLANK('Liste élèves'!B80)),COUNTA('Saisie résultats'!D78:CY78)&lt;&gt;100)</f>
        <v>0</v>
      </c>
      <c r="O79" s="22">
        <f>COUNTBLANK('Saisie résultats'!D78:CY78)-O$9</f>
        <v>100</v>
      </c>
      <c r="P79" s="22" t="b">
        <f t="shared" si="4"/>
        <v>1</v>
      </c>
      <c r="Q79" s="22">
        <f>IF(ISBLANK('Liste élèves'!B80),"",IF(OR(ISTEXT(D79),ISTEXT(E79),ISTEXT(F79),ISTEXT(G79),ISTEXT(H79)),"",SUM(D79:H79)))</f>
      </c>
      <c r="R79" s="22">
        <f>IF(ISBLANK('Liste élèves'!B80),"",IF(OR(ISTEXT(I79),ISTEXT(J79),ISTEXT(K79),ISTEXT(L79),ISTEXT(M79)),"",SUM(I79:M79)))</f>
      </c>
      <c r="AD79" s="39"/>
      <c r="AE79" s="39"/>
      <c r="AF79" s="40"/>
      <c r="AG79" s="40"/>
      <c r="AH79" s="40"/>
      <c r="AI79" s="40"/>
      <c r="AJ79" s="40"/>
      <c r="IS79" s="7"/>
    </row>
    <row r="80" spans="2:253" s="22" customFormat="1" ht="15" customHeight="1">
      <c r="B80" s="36">
        <v>71</v>
      </c>
      <c r="C80" s="37">
        <f>IF(ISBLANK('Liste élèves'!B81),"",('Liste élèves'!B81))</f>
      </c>
      <c r="D80" s="38">
        <f>IF(ISBLANK('Liste élèves'!B81),"",IF(NOT(AND(ISERROR(MATCH("A",'Saisie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</f>
      </c>
      <c r="E80" s="38">
        <f>IF(ISBLANK('Liste élèves'!B81),"",IF(NOT(AND(ISERROR(MATCH("A",'Saisie résultats'!M79:R79,0)),ISERROR(MATCH("A",'Saisie résultats'!AC79:AC79,0)),ISERROR(MATCH("A",'Saisie résultats'!BA79:BC79,0)))),"A",SUM('Saisie résultats'!M79:R79,'Saisie résultats'!AC79,'Saisie résultats'!BA79:BC79)))</f>
      </c>
      <c r="F80" s="38">
        <f>IF(ISBLANK('Liste élèves'!B81),"",IF(NOT(AND(ISERROR(MATCH("A",'Saisie résultats'!J79:L79,0)),ISERROR(MATCH("A",'Saisie résultats'!AY79:AZ79,0)),ISERROR(MATCH("A",'Saisie résultats'!BD79:BH79,0)))),"A",SUM('Saisie résultats'!J79:L79,'Saisie résultats'!AY79:AZ79,'Saisie résultats'!BD79:BH79)))</f>
      </c>
      <c r="G80" s="38">
        <f>IF(ISBLANK('Liste élèves'!B81),"",IF(NOT(AND(ISERROR(MATCH("A",'Saisie résultats'!S79:W79,0)),ISERROR(MATCH("A",'Saisie résultats'!AI79:AK79,0)),ISERROR(MATCH("A",'Saisie résultats'!AN79:AT79,0)))),"A",SUM('Saisie résultats'!S79:W79,'Saisie résultats'!AI79:AK79,'Saisie résultats'!AN79:AT79)))</f>
      </c>
      <c r="H80" s="38">
        <f>IF(ISBLANK('Liste élèves'!B81),"",IF(NOT(AND(ISERROR(MATCH("A",'Saisie résultats'!AE79:AH79,0)),ISERROR(MATCH("A",'Saisie résultats'!AI79:AM79,0)),ISERROR(MATCH("A",'Saisie résultats'!AV79:AX79,0)))),"A",SUM('Saisie résultats'!AE79:AH79,'Saisie résultats'!AL79:AM79,'Saisie résultats'!AU79:AX79)))</f>
      </c>
      <c r="I80" s="38">
        <f>IF(ISBLANK('Liste élèves'!B81),"",IF(NOT(AND(ISERROR(MATCH("A",'Saisie résultats'!BO79:BS79,0)),ISERROR(MATCH("A",'Saisie résultats'!BV79:BX79,0)))),"A",SUM('Saisie résultats'!BO79:BS79,'Saisie résultats'!BV79:BX79)))</f>
      </c>
      <c r="J80" s="38">
        <f>IF(ISBLANK('Liste élèves'!B81),"",IF(NOT(AND(ISERROR(MATCH("A",'Saisie résultats'!BT79:BU79,0)),ISERROR(MATCH("A",'Saisie résultats'!BY79:CH79,0)))),"A",SUM('Saisie résultats'!BT79:BU79,'Saisie résultats'!BY79:CH79)))</f>
      </c>
      <c r="K80" s="38">
        <f>IF(ISBLANK('Liste élèves'!B81),"",IF(NOT(AND(ISERROR(MATCH("A",'Saisie résultats'!CL79:CR79,0)))),"A",SUM('Saisie résultats'!CL79:CR79)))</f>
      </c>
      <c r="L80" s="38">
        <f>IF(ISBLANK('Liste élèves'!B81),"",IF(NOT(AND(ISERROR(MATCH("A",'Saisie résultats'!CI79:CK79,0)),ISERROR(MATCH("A",'Saisie résultats'!CS79:CV79,0)))),"A",SUM('Saisie résultats'!CI79:CK79,'Saisie résultats'!CS79:CV79)))</f>
      </c>
      <c r="M80" s="38">
        <f>IF(ISBLANK('Liste élèves'!B81),"",IF(NOT(AND(ISERROR(MATCH("A",'Saisie résultats'!BL79:BN79,0)),ISERROR(MATCH("A",'Saisie résultats'!CW79:CY79,0)))),"A",SUM('Saisie résultats'!BL79:BN79,'Saisie résultats'!CW79:CY79)))</f>
      </c>
      <c r="N80" s="22" t="b">
        <f>AND(NOT(ISBLANK('Liste élèves'!B81)),COUNTA('Saisie résultats'!D79:CY79)&lt;&gt;100)</f>
        <v>0</v>
      </c>
      <c r="O80" s="22">
        <f>COUNTBLANK('Saisie résultats'!D79:CY79)-O$9</f>
        <v>100</v>
      </c>
      <c r="P80" s="22" t="b">
        <f t="shared" si="4"/>
        <v>1</v>
      </c>
      <c r="Q80" s="22">
        <f>IF(ISBLANK('Liste élèves'!B81),"",IF(OR(ISTEXT(D80),ISTEXT(E80),ISTEXT(F80),ISTEXT(G80),ISTEXT(H80)),"",SUM(D80:H80)))</f>
      </c>
      <c r="R80" s="22">
        <f>IF(ISBLANK('Liste élèves'!B81),"",IF(OR(ISTEXT(I80),ISTEXT(J80),ISTEXT(K80),ISTEXT(L80),ISTEXT(M80)),"",SUM(I80:M80)))</f>
      </c>
      <c r="AD80" s="39"/>
      <c r="AE80" s="39"/>
      <c r="AF80" s="40"/>
      <c r="AG80" s="40"/>
      <c r="AH80" s="40"/>
      <c r="AI80" s="40"/>
      <c r="AJ80" s="40"/>
      <c r="IS80" s="7"/>
    </row>
    <row r="81" spans="2:253" s="22" customFormat="1" ht="15" customHeight="1">
      <c r="B81" s="36">
        <v>72</v>
      </c>
      <c r="C81" s="37">
        <f>IF(ISBLANK('Liste élèves'!B82),"",('Liste élèves'!B82))</f>
      </c>
      <c r="D81" s="38">
        <f>IF(ISBLANK('Liste élèves'!B82),"",IF(NOT(AND(ISERROR(MATCH("A",'Saisie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</f>
      </c>
      <c r="E81" s="38">
        <f>IF(ISBLANK('Liste élèves'!B82),"",IF(NOT(AND(ISERROR(MATCH("A",'Saisie résultats'!M80:R80,0)),ISERROR(MATCH("A",'Saisie résultats'!AC80:AC80,0)),ISERROR(MATCH("A",'Saisie résultats'!BA80:BC80,0)))),"A",SUM('Saisie résultats'!M80:R80,'Saisie résultats'!AC80,'Saisie résultats'!BA80:BC80)))</f>
      </c>
      <c r="F81" s="38">
        <f>IF(ISBLANK('Liste élèves'!B82),"",IF(NOT(AND(ISERROR(MATCH("A",'Saisie résultats'!J80:L80,0)),ISERROR(MATCH("A",'Saisie résultats'!AY80:AZ80,0)),ISERROR(MATCH("A",'Saisie résultats'!BD80:BH80,0)))),"A",SUM('Saisie résultats'!J80:L80,'Saisie résultats'!AY80:AZ80,'Saisie résultats'!BD80:BH80)))</f>
      </c>
      <c r="G81" s="38">
        <f>IF(ISBLANK('Liste élèves'!B82),"",IF(NOT(AND(ISERROR(MATCH("A",'Saisie résultats'!S80:W80,0)),ISERROR(MATCH("A",'Saisie résultats'!AI80:AK80,0)),ISERROR(MATCH("A",'Saisie résultats'!AN80:AT80,0)))),"A",SUM('Saisie résultats'!S80:W80,'Saisie résultats'!AI80:AK80,'Saisie résultats'!AN80:AT80)))</f>
      </c>
      <c r="H81" s="38">
        <f>IF(ISBLANK('Liste élèves'!B82),"",IF(NOT(AND(ISERROR(MATCH("A",'Saisie résultats'!AE80:AH80,0)),ISERROR(MATCH("A",'Saisie résultats'!AI80:AM80,0)),ISERROR(MATCH("A",'Saisie résultats'!AV80:AX80,0)))),"A",SUM('Saisie résultats'!AE80:AH80,'Saisie résultats'!AL80:AM80,'Saisie résultats'!AU80:AX80)))</f>
      </c>
      <c r="I81" s="38">
        <f>IF(ISBLANK('Liste élèves'!B82),"",IF(NOT(AND(ISERROR(MATCH("A",'Saisie résultats'!BO80:BS80,0)),ISERROR(MATCH("A",'Saisie résultats'!BV80:BX80,0)))),"A",SUM('Saisie résultats'!BO80:BS80,'Saisie résultats'!BV80:BX80)))</f>
      </c>
      <c r="J81" s="38">
        <f>IF(ISBLANK('Liste élèves'!B82),"",IF(NOT(AND(ISERROR(MATCH("A",'Saisie résultats'!BT80:BU80,0)),ISERROR(MATCH("A",'Saisie résultats'!BY80:CH80,0)))),"A",SUM('Saisie résultats'!BT80:BU80,'Saisie résultats'!BY80:CH80)))</f>
      </c>
      <c r="K81" s="38">
        <f>IF(ISBLANK('Liste élèves'!B82),"",IF(NOT(AND(ISERROR(MATCH("A",'Saisie résultats'!CL80:CR80,0)))),"A",SUM('Saisie résultats'!CL80:CR80)))</f>
      </c>
      <c r="L81" s="38">
        <f>IF(ISBLANK('Liste élèves'!B82),"",IF(NOT(AND(ISERROR(MATCH("A",'Saisie résultats'!CI80:CK80,0)),ISERROR(MATCH("A",'Saisie résultats'!CS80:CV80,0)))),"A",SUM('Saisie résultats'!CI80:CK80,'Saisie résultats'!CS80:CV80)))</f>
      </c>
      <c r="M81" s="38">
        <f>IF(ISBLANK('Liste élèves'!B82),"",IF(NOT(AND(ISERROR(MATCH("A",'Saisie résultats'!BL80:BN80,0)),ISERROR(MATCH("A",'Saisie résultats'!CW80:CY80,0)))),"A",SUM('Saisie résultats'!BL80:BN80,'Saisie résultats'!CW80:CY80)))</f>
      </c>
      <c r="N81" s="22" t="b">
        <f>AND(NOT(ISBLANK('Liste élèves'!B82)),COUNTA('Saisie résultats'!D80:CY80)&lt;&gt;100)</f>
        <v>0</v>
      </c>
      <c r="O81" s="22">
        <f>COUNTBLANK('Saisie résultats'!D80:CY80)-O$9</f>
        <v>100</v>
      </c>
      <c r="P81" s="22" t="b">
        <f t="shared" si="4"/>
        <v>1</v>
      </c>
      <c r="Q81" s="22">
        <f>IF(ISBLANK('Liste élèves'!B82),"",IF(OR(ISTEXT(D81),ISTEXT(E81),ISTEXT(F81),ISTEXT(G81),ISTEXT(H81)),"",SUM(D81:H81)))</f>
      </c>
      <c r="R81" s="22">
        <f>IF(ISBLANK('Liste élèves'!B82),"",IF(OR(ISTEXT(I81),ISTEXT(J81),ISTEXT(K81),ISTEXT(L81),ISTEXT(M81)),"",SUM(I81:M81)))</f>
      </c>
      <c r="AD81" s="39"/>
      <c r="AE81" s="39"/>
      <c r="AF81" s="40"/>
      <c r="AG81" s="40"/>
      <c r="AH81" s="40"/>
      <c r="AI81" s="40"/>
      <c r="AJ81" s="40"/>
      <c r="IS81" s="7"/>
    </row>
    <row r="82" spans="2:253" s="22" customFormat="1" ht="15" customHeight="1">
      <c r="B82" s="36">
        <v>73</v>
      </c>
      <c r="C82" s="37">
        <f>IF(ISBLANK('Liste élèves'!B83),"",('Liste élèves'!B83))</f>
      </c>
      <c r="D82" s="38">
        <f>IF(ISBLANK('Liste élèves'!B83),"",IF(NOT(AND(ISERROR(MATCH("A",'Saisie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</f>
      </c>
      <c r="E82" s="38">
        <f>IF(ISBLANK('Liste élèves'!B83),"",IF(NOT(AND(ISERROR(MATCH("A",'Saisie résultats'!M81:R81,0)),ISERROR(MATCH("A",'Saisie résultats'!AC81:AC81,0)),ISERROR(MATCH("A",'Saisie résultats'!BA81:BC81,0)))),"A",SUM('Saisie résultats'!M81:R81,'Saisie résultats'!AC81,'Saisie résultats'!BA81:BC81)))</f>
      </c>
      <c r="F82" s="38">
        <f>IF(ISBLANK('Liste élèves'!B83),"",IF(NOT(AND(ISERROR(MATCH("A",'Saisie résultats'!J81:L81,0)),ISERROR(MATCH("A",'Saisie résultats'!AY81:AZ81,0)),ISERROR(MATCH("A",'Saisie résultats'!BD81:BH81,0)))),"A",SUM('Saisie résultats'!J81:L81,'Saisie résultats'!AY81:AZ81,'Saisie résultats'!BD81:BH81)))</f>
      </c>
      <c r="G82" s="38">
        <f>IF(ISBLANK('Liste élèves'!B83),"",IF(NOT(AND(ISERROR(MATCH("A",'Saisie résultats'!S81:W81,0)),ISERROR(MATCH("A",'Saisie résultats'!AI81:AK81,0)),ISERROR(MATCH("A",'Saisie résultats'!AN81:AT81,0)))),"A",SUM('Saisie résultats'!S81:W81,'Saisie résultats'!AI81:AK81,'Saisie résultats'!AN81:AT81)))</f>
      </c>
      <c r="H82" s="38">
        <f>IF(ISBLANK('Liste élèves'!B83),"",IF(NOT(AND(ISERROR(MATCH("A",'Saisie résultats'!AE81:AH81,0)),ISERROR(MATCH("A",'Saisie résultats'!AI81:AM81,0)),ISERROR(MATCH("A",'Saisie résultats'!AV81:AX81,0)))),"A",SUM('Saisie résultats'!AE81:AH81,'Saisie résultats'!AL81:AM81,'Saisie résultats'!AU81:AX81)))</f>
      </c>
      <c r="I82" s="38">
        <f>IF(ISBLANK('Liste élèves'!B83),"",IF(NOT(AND(ISERROR(MATCH("A",'Saisie résultats'!BO81:BS81,0)),ISERROR(MATCH("A",'Saisie résultats'!BV81:BX81,0)))),"A",SUM('Saisie résultats'!BO81:BS81,'Saisie résultats'!BV81:BX81)))</f>
      </c>
      <c r="J82" s="38">
        <f>IF(ISBLANK('Liste élèves'!B83),"",IF(NOT(AND(ISERROR(MATCH("A",'Saisie résultats'!BT81:BU81,0)),ISERROR(MATCH("A",'Saisie résultats'!BY81:CH81,0)))),"A",SUM('Saisie résultats'!BT81:BU81,'Saisie résultats'!BY81:CH81)))</f>
      </c>
      <c r="K82" s="38">
        <f>IF(ISBLANK('Liste élèves'!B83),"",IF(NOT(AND(ISERROR(MATCH("A",'Saisie résultats'!CL81:CR81,0)))),"A",SUM('Saisie résultats'!CL81:CR81)))</f>
      </c>
      <c r="L82" s="38">
        <f>IF(ISBLANK('Liste élèves'!B83),"",IF(NOT(AND(ISERROR(MATCH("A",'Saisie résultats'!CI81:CK81,0)),ISERROR(MATCH("A",'Saisie résultats'!CS81:CV81,0)))),"A",SUM('Saisie résultats'!CI81:CK81,'Saisie résultats'!CS81:CV81)))</f>
      </c>
      <c r="M82" s="38">
        <f>IF(ISBLANK('Liste élèves'!B83),"",IF(NOT(AND(ISERROR(MATCH("A",'Saisie résultats'!BL81:BN81,0)),ISERROR(MATCH("A",'Saisie résultats'!CW81:CY81,0)))),"A",SUM('Saisie résultats'!BL81:BN81,'Saisie résultats'!CW81:CY81)))</f>
      </c>
      <c r="N82" s="22" t="b">
        <f>AND(NOT(ISBLANK('Liste élèves'!B83)),COUNTA('Saisie résultats'!D81:CY81)&lt;&gt;100)</f>
        <v>0</v>
      </c>
      <c r="O82" s="22">
        <f>COUNTBLANK('Saisie résultats'!D81:CY81)-O$9</f>
        <v>100</v>
      </c>
      <c r="P82" s="22" t="b">
        <f t="shared" si="4"/>
        <v>1</v>
      </c>
      <c r="Q82" s="22">
        <f>IF(ISBLANK('Liste élèves'!B83),"",IF(OR(ISTEXT(D82),ISTEXT(E82),ISTEXT(F82),ISTEXT(G82),ISTEXT(H82)),"",SUM(D82:H82)))</f>
      </c>
      <c r="R82" s="22">
        <f>IF(ISBLANK('Liste élèves'!B83),"",IF(OR(ISTEXT(I82),ISTEXT(J82),ISTEXT(K82),ISTEXT(L82),ISTEXT(M82)),"",SUM(I82:M82)))</f>
      </c>
      <c r="AD82" s="39"/>
      <c r="AE82" s="39"/>
      <c r="AF82" s="40"/>
      <c r="AG82" s="40"/>
      <c r="AH82" s="40"/>
      <c r="AI82" s="40"/>
      <c r="AJ82" s="40"/>
      <c r="IS82" s="7"/>
    </row>
    <row r="83" spans="2:253" s="22" customFormat="1" ht="15" customHeight="1">
      <c r="B83" s="36">
        <v>74</v>
      </c>
      <c r="C83" s="37">
        <f>IF(ISBLANK('Liste élèves'!B84),"",('Liste élèves'!B84))</f>
      </c>
      <c r="D83" s="38">
        <f>IF(ISBLANK('Liste élèves'!B84),"",IF(NOT(AND(ISERROR(MATCH("A",'Saisie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</f>
      </c>
      <c r="E83" s="38">
        <f>IF(ISBLANK('Liste élèves'!B84),"",IF(NOT(AND(ISERROR(MATCH("A",'Saisie résultats'!M82:R82,0)),ISERROR(MATCH("A",'Saisie résultats'!AC82:AC82,0)),ISERROR(MATCH("A",'Saisie résultats'!BA82:BC82,0)))),"A",SUM('Saisie résultats'!M82:R82,'Saisie résultats'!AC82,'Saisie résultats'!BA82:BC82)))</f>
      </c>
      <c r="F83" s="38">
        <f>IF(ISBLANK('Liste élèves'!B84),"",IF(NOT(AND(ISERROR(MATCH("A",'Saisie résultats'!J82:L82,0)),ISERROR(MATCH("A",'Saisie résultats'!AY82:AZ82,0)),ISERROR(MATCH("A",'Saisie résultats'!BD82:BH82,0)))),"A",SUM('Saisie résultats'!J82:L82,'Saisie résultats'!AY82:AZ82,'Saisie résultats'!BD82:BH82)))</f>
      </c>
      <c r="G83" s="38">
        <f>IF(ISBLANK('Liste élèves'!B84),"",IF(NOT(AND(ISERROR(MATCH("A",'Saisie résultats'!S82:W82,0)),ISERROR(MATCH("A",'Saisie résultats'!AI82:AK82,0)),ISERROR(MATCH("A",'Saisie résultats'!AN82:AT82,0)))),"A",SUM('Saisie résultats'!S82:W82,'Saisie résultats'!AI82:AK82,'Saisie résultats'!AN82:AT82)))</f>
      </c>
      <c r="H83" s="38">
        <f>IF(ISBLANK('Liste élèves'!B84),"",IF(NOT(AND(ISERROR(MATCH("A",'Saisie résultats'!AE82:AH82,0)),ISERROR(MATCH("A",'Saisie résultats'!AI82:AM82,0)),ISERROR(MATCH("A",'Saisie résultats'!AV82:AX82,0)))),"A",SUM('Saisie résultats'!AE82:AH82,'Saisie résultats'!AL82:AM82,'Saisie résultats'!AU82:AX82)))</f>
      </c>
      <c r="I83" s="38">
        <f>IF(ISBLANK('Liste élèves'!B84),"",IF(NOT(AND(ISERROR(MATCH("A",'Saisie résultats'!BO82:BS82,0)),ISERROR(MATCH("A",'Saisie résultats'!BV82:BX82,0)))),"A",SUM('Saisie résultats'!BO82:BS82,'Saisie résultats'!BV82:BX82)))</f>
      </c>
      <c r="J83" s="38">
        <f>IF(ISBLANK('Liste élèves'!B84),"",IF(NOT(AND(ISERROR(MATCH("A",'Saisie résultats'!BT82:BU82,0)),ISERROR(MATCH("A",'Saisie résultats'!BY82:CH82,0)))),"A",SUM('Saisie résultats'!BT82:BU82,'Saisie résultats'!BY82:CH82)))</f>
      </c>
      <c r="K83" s="38">
        <f>IF(ISBLANK('Liste élèves'!B84),"",IF(NOT(AND(ISERROR(MATCH("A",'Saisie résultats'!CL82:CR82,0)))),"A",SUM('Saisie résultats'!CL82:CR82)))</f>
      </c>
      <c r="L83" s="38">
        <f>IF(ISBLANK('Liste élèves'!B84),"",IF(NOT(AND(ISERROR(MATCH("A",'Saisie résultats'!CI82:CK82,0)),ISERROR(MATCH("A",'Saisie résultats'!CS82:CV82,0)))),"A",SUM('Saisie résultats'!CI82:CK82,'Saisie résultats'!CS82:CV82)))</f>
      </c>
      <c r="M83" s="38">
        <f>IF(ISBLANK('Liste élèves'!B84),"",IF(NOT(AND(ISERROR(MATCH("A",'Saisie résultats'!BL82:BN82,0)),ISERROR(MATCH("A",'Saisie résultats'!CW82:CY82,0)))),"A",SUM('Saisie résultats'!BL82:BN82,'Saisie résultats'!CW82:CY82)))</f>
      </c>
      <c r="N83" s="22" t="b">
        <f>AND(NOT(ISBLANK('Liste élèves'!B84)),COUNTA('Saisie résultats'!D82:CY82)&lt;&gt;100)</f>
        <v>0</v>
      </c>
      <c r="O83" s="22">
        <f>COUNTBLANK('Saisie résultats'!D82:CY82)-O$9</f>
        <v>100</v>
      </c>
      <c r="P83" s="22" t="b">
        <f t="shared" si="4"/>
        <v>1</v>
      </c>
      <c r="Q83" s="22">
        <f>IF(ISBLANK('Liste élèves'!B84),"",IF(OR(ISTEXT(D83),ISTEXT(E83),ISTEXT(F83),ISTEXT(G83),ISTEXT(H83)),"",SUM(D83:H83)))</f>
      </c>
      <c r="R83" s="22">
        <f>IF(ISBLANK('Liste élèves'!B84),"",IF(OR(ISTEXT(I83),ISTEXT(J83),ISTEXT(K83),ISTEXT(L83),ISTEXT(M83)),"",SUM(I83:M83)))</f>
      </c>
      <c r="AD83" s="39"/>
      <c r="AE83" s="39"/>
      <c r="AF83" s="40"/>
      <c r="AG83" s="40"/>
      <c r="AH83" s="40"/>
      <c r="AI83" s="40"/>
      <c r="AJ83" s="40"/>
      <c r="IS83" s="7"/>
    </row>
    <row r="84" spans="2:253" s="22" customFormat="1" ht="15" customHeight="1">
      <c r="B84" s="36">
        <v>75</v>
      </c>
      <c r="C84" s="37">
        <f>IF(ISBLANK('Liste élèves'!B85),"",('Liste élèves'!B85))</f>
      </c>
      <c r="D84" s="38">
        <f>IF(ISBLANK('Liste élèves'!B85),"",IF(NOT(AND(ISERROR(MATCH("A",'Saisie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</f>
      </c>
      <c r="E84" s="38">
        <f>IF(ISBLANK('Liste élèves'!B85),"",IF(NOT(AND(ISERROR(MATCH("A",'Saisie résultats'!M83:R83,0)),ISERROR(MATCH("A",'Saisie résultats'!AC83:AC83,0)),ISERROR(MATCH("A",'Saisie résultats'!BA83:BC83,0)))),"A",SUM('Saisie résultats'!M83:R83,'Saisie résultats'!AC83,'Saisie résultats'!BA83:BC83)))</f>
      </c>
      <c r="F84" s="38">
        <f>IF(ISBLANK('Liste élèves'!B85),"",IF(NOT(AND(ISERROR(MATCH("A",'Saisie résultats'!J83:L83,0)),ISERROR(MATCH("A",'Saisie résultats'!AY83:AZ83,0)),ISERROR(MATCH("A",'Saisie résultats'!BD83:BH83,0)))),"A",SUM('Saisie résultats'!J83:L83,'Saisie résultats'!AY83:AZ83,'Saisie résultats'!BD83:BH83)))</f>
      </c>
      <c r="G84" s="38">
        <f>IF(ISBLANK('Liste élèves'!B85),"",IF(NOT(AND(ISERROR(MATCH("A",'Saisie résultats'!S83:W83,0)),ISERROR(MATCH("A",'Saisie résultats'!AI83:AK83,0)),ISERROR(MATCH("A",'Saisie résultats'!AN83:AT83,0)))),"A",SUM('Saisie résultats'!S83:W83,'Saisie résultats'!AI83:AK83,'Saisie résultats'!AN83:AT83)))</f>
      </c>
      <c r="H84" s="38">
        <f>IF(ISBLANK('Liste élèves'!B85),"",IF(NOT(AND(ISERROR(MATCH("A",'Saisie résultats'!AE83:AH83,0)),ISERROR(MATCH("A",'Saisie résultats'!AI83:AM83,0)),ISERROR(MATCH("A",'Saisie résultats'!AV83:AX83,0)))),"A",SUM('Saisie résultats'!AE83:AH83,'Saisie résultats'!AL83:AM83,'Saisie résultats'!AU83:AX83)))</f>
      </c>
      <c r="I84" s="38">
        <f>IF(ISBLANK('Liste élèves'!B85),"",IF(NOT(AND(ISERROR(MATCH("A",'Saisie résultats'!BO83:BS83,0)),ISERROR(MATCH("A",'Saisie résultats'!BV83:BX83,0)))),"A",SUM('Saisie résultats'!BO83:BS83,'Saisie résultats'!BV83:BX83)))</f>
      </c>
      <c r="J84" s="38">
        <f>IF(ISBLANK('Liste élèves'!B85),"",IF(NOT(AND(ISERROR(MATCH("A",'Saisie résultats'!BT83:BU83,0)),ISERROR(MATCH("A",'Saisie résultats'!BY83:CH83,0)))),"A",SUM('Saisie résultats'!BT83:BU83,'Saisie résultats'!BY83:CH83)))</f>
      </c>
      <c r="K84" s="38">
        <f>IF(ISBLANK('Liste élèves'!B85),"",IF(NOT(AND(ISERROR(MATCH("A",'Saisie résultats'!CL83:CR83,0)))),"A",SUM('Saisie résultats'!CL83:CR83)))</f>
      </c>
      <c r="L84" s="38">
        <f>IF(ISBLANK('Liste élèves'!B85),"",IF(NOT(AND(ISERROR(MATCH("A",'Saisie résultats'!CI83:CK83,0)),ISERROR(MATCH("A",'Saisie résultats'!CS83:CV83,0)))),"A",SUM('Saisie résultats'!CI83:CK83,'Saisie résultats'!CS83:CV83)))</f>
      </c>
      <c r="M84" s="38">
        <f>IF(ISBLANK('Liste élèves'!B85),"",IF(NOT(AND(ISERROR(MATCH("A",'Saisie résultats'!BL83:BN83,0)),ISERROR(MATCH("A",'Saisie résultats'!CW83:CY83,0)))),"A",SUM('Saisie résultats'!BL83:BN83,'Saisie résultats'!CW83:CY83)))</f>
      </c>
      <c r="N84" s="22" t="b">
        <f>AND(NOT(ISBLANK('Liste élèves'!B85)),COUNTA('Saisie résultats'!D83:CY83)&lt;&gt;100)</f>
        <v>0</v>
      </c>
      <c r="O84" s="22">
        <f>COUNTBLANK('Saisie résultats'!D83:CY83)-O$9</f>
        <v>100</v>
      </c>
      <c r="P84" s="22" t="b">
        <f t="shared" si="4"/>
        <v>1</v>
      </c>
      <c r="Q84" s="22">
        <f>IF(ISBLANK('Liste élèves'!B85),"",IF(OR(ISTEXT(D84),ISTEXT(E84),ISTEXT(F84),ISTEXT(G84),ISTEXT(H84)),"",SUM(D84:H84)))</f>
      </c>
      <c r="R84" s="22">
        <f>IF(ISBLANK('Liste élèves'!B85),"",IF(OR(ISTEXT(I84),ISTEXT(J84),ISTEXT(K84),ISTEXT(L84),ISTEXT(M84)),"",SUM(I84:M84)))</f>
      </c>
      <c r="AD84" s="39"/>
      <c r="AE84" s="39"/>
      <c r="AF84" s="40"/>
      <c r="AG84" s="40"/>
      <c r="AH84" s="40"/>
      <c r="AI84" s="40"/>
      <c r="AJ84" s="40"/>
      <c r="IS84" s="7"/>
    </row>
    <row r="85" spans="2:253" s="22" customFormat="1" ht="15" customHeight="1">
      <c r="B85" s="36">
        <v>76</v>
      </c>
      <c r="C85" s="37">
        <f>IF(ISBLANK('Liste élèves'!B86),"",('Liste élèves'!B86))</f>
      </c>
      <c r="D85" s="38">
        <f>IF(ISBLANK('Liste élèves'!B86),"",IF(NOT(AND(ISERROR(MATCH("A",'Saisie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</f>
      </c>
      <c r="E85" s="38">
        <f>IF(ISBLANK('Liste élèves'!B86),"",IF(NOT(AND(ISERROR(MATCH("A",'Saisie résultats'!M84:R84,0)),ISERROR(MATCH("A",'Saisie résultats'!AC84:AC84,0)),ISERROR(MATCH("A",'Saisie résultats'!BA84:BC84,0)))),"A",SUM('Saisie résultats'!M84:R84,'Saisie résultats'!AC84,'Saisie résultats'!BA84:BC84)))</f>
      </c>
      <c r="F85" s="38">
        <f>IF(ISBLANK('Liste élèves'!B86),"",IF(NOT(AND(ISERROR(MATCH("A",'Saisie résultats'!J84:L84,0)),ISERROR(MATCH("A",'Saisie résultats'!AY84:AZ84,0)),ISERROR(MATCH("A",'Saisie résultats'!BD84:BH84,0)))),"A",SUM('Saisie résultats'!J84:L84,'Saisie résultats'!AY84:AZ84,'Saisie résultats'!BD84:BH84)))</f>
      </c>
      <c r="G85" s="38">
        <f>IF(ISBLANK('Liste élèves'!B86),"",IF(NOT(AND(ISERROR(MATCH("A",'Saisie résultats'!S84:W84,0)),ISERROR(MATCH("A",'Saisie résultats'!AI84:AK84,0)),ISERROR(MATCH("A",'Saisie résultats'!AN84:AT84,0)))),"A",SUM('Saisie résultats'!S84:W84,'Saisie résultats'!AI84:AK84,'Saisie résultats'!AN84:AT84)))</f>
      </c>
      <c r="H85" s="38">
        <f>IF(ISBLANK('Liste élèves'!B86),"",IF(NOT(AND(ISERROR(MATCH("A",'Saisie résultats'!AE84:AH84,0)),ISERROR(MATCH("A",'Saisie résultats'!AI84:AM84,0)),ISERROR(MATCH("A",'Saisie résultats'!AV84:AX84,0)))),"A",SUM('Saisie résultats'!AE84:AH84,'Saisie résultats'!AL84:AM84,'Saisie résultats'!AU84:AX84)))</f>
      </c>
      <c r="I85" s="38">
        <f>IF(ISBLANK('Liste élèves'!B86),"",IF(NOT(AND(ISERROR(MATCH("A",'Saisie résultats'!BO84:BS84,0)),ISERROR(MATCH("A",'Saisie résultats'!BV84:BX84,0)))),"A",SUM('Saisie résultats'!BO84:BS84,'Saisie résultats'!BV84:BX84)))</f>
      </c>
      <c r="J85" s="38">
        <f>IF(ISBLANK('Liste élèves'!B86),"",IF(NOT(AND(ISERROR(MATCH("A",'Saisie résultats'!BT84:BU84,0)),ISERROR(MATCH("A",'Saisie résultats'!BY84:CH84,0)))),"A",SUM('Saisie résultats'!BT84:BU84,'Saisie résultats'!BY84:CH84)))</f>
      </c>
      <c r="K85" s="38">
        <f>IF(ISBLANK('Liste élèves'!B86),"",IF(NOT(AND(ISERROR(MATCH("A",'Saisie résultats'!CL84:CR84,0)))),"A",SUM('Saisie résultats'!CL84:CR84)))</f>
      </c>
      <c r="L85" s="38">
        <f>IF(ISBLANK('Liste élèves'!B86),"",IF(NOT(AND(ISERROR(MATCH("A",'Saisie résultats'!CI84:CK84,0)),ISERROR(MATCH("A",'Saisie résultats'!CS84:CV84,0)))),"A",SUM('Saisie résultats'!CI84:CK84,'Saisie résultats'!CS84:CV84)))</f>
      </c>
      <c r="M85" s="38">
        <f>IF(ISBLANK('Liste élèves'!B86),"",IF(NOT(AND(ISERROR(MATCH("A",'Saisie résultats'!BL84:BN84,0)),ISERROR(MATCH("A",'Saisie résultats'!CW84:CY84,0)))),"A",SUM('Saisie résultats'!BL84:BN84,'Saisie résultats'!CW84:CY84)))</f>
      </c>
      <c r="N85" s="22" t="b">
        <f>AND(NOT(ISBLANK('Liste élèves'!B86)),COUNTA('Saisie résultats'!D84:CY84)&lt;&gt;100)</f>
        <v>0</v>
      </c>
      <c r="O85" s="22">
        <f>COUNTBLANK('Saisie résultats'!D84:CY84)-O$9</f>
        <v>100</v>
      </c>
      <c r="P85" s="22" t="b">
        <f t="shared" si="4"/>
        <v>1</v>
      </c>
      <c r="Q85" s="22">
        <f>IF(ISBLANK('Liste élèves'!B86),"",IF(OR(ISTEXT(D85),ISTEXT(E85),ISTEXT(F85),ISTEXT(G85),ISTEXT(H85)),"",SUM(D85:H85)))</f>
      </c>
      <c r="R85" s="22">
        <f>IF(ISBLANK('Liste élèves'!B86),"",IF(OR(ISTEXT(I85),ISTEXT(J85),ISTEXT(K85),ISTEXT(L85),ISTEXT(M85)),"",SUM(I85:M85)))</f>
      </c>
      <c r="AD85" s="39"/>
      <c r="AE85" s="39"/>
      <c r="AF85" s="40"/>
      <c r="AG85" s="40"/>
      <c r="AH85" s="40"/>
      <c r="AI85" s="40"/>
      <c r="AJ85" s="40"/>
      <c r="IS85" s="7"/>
    </row>
    <row r="86" spans="2:253" s="22" customFormat="1" ht="15" customHeight="1">
      <c r="B86" s="36">
        <v>77</v>
      </c>
      <c r="C86" s="37">
        <f>IF(ISBLANK('Liste élèves'!B87),"",('Liste élèves'!B87))</f>
      </c>
      <c r="D86" s="38">
        <f>IF(ISBLANK('Liste élèves'!B87),"",IF(NOT(AND(ISERROR(MATCH("A",'Saisie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</f>
      </c>
      <c r="E86" s="38">
        <f>IF(ISBLANK('Liste élèves'!B87),"",IF(NOT(AND(ISERROR(MATCH("A",'Saisie résultats'!M85:R85,0)),ISERROR(MATCH("A",'Saisie résultats'!AC85:AC85,0)),ISERROR(MATCH("A",'Saisie résultats'!BA85:BC85,0)))),"A",SUM('Saisie résultats'!M85:R85,'Saisie résultats'!AC85,'Saisie résultats'!BA85:BC85)))</f>
      </c>
      <c r="F86" s="38">
        <f>IF(ISBLANK('Liste élèves'!B87),"",IF(NOT(AND(ISERROR(MATCH("A",'Saisie résultats'!J85:L85,0)),ISERROR(MATCH("A",'Saisie résultats'!AY85:AZ85,0)),ISERROR(MATCH("A",'Saisie résultats'!BD85:BH85,0)))),"A",SUM('Saisie résultats'!J85:L85,'Saisie résultats'!AY85:AZ85,'Saisie résultats'!BD85:BH85)))</f>
      </c>
      <c r="G86" s="38">
        <f>IF(ISBLANK('Liste élèves'!B87),"",IF(NOT(AND(ISERROR(MATCH("A",'Saisie résultats'!S85:W85,0)),ISERROR(MATCH("A",'Saisie résultats'!AI85:AK85,0)),ISERROR(MATCH("A",'Saisie résultats'!AN85:AT85,0)))),"A",SUM('Saisie résultats'!S85:W85,'Saisie résultats'!AI85:AK85,'Saisie résultats'!AN85:AT85)))</f>
      </c>
      <c r="H86" s="38">
        <f>IF(ISBLANK('Liste élèves'!B87),"",IF(NOT(AND(ISERROR(MATCH("A",'Saisie résultats'!AE85:AH85,0)),ISERROR(MATCH("A",'Saisie résultats'!AI85:AM85,0)),ISERROR(MATCH("A",'Saisie résultats'!AV85:AX85,0)))),"A",SUM('Saisie résultats'!AE85:AH85,'Saisie résultats'!AL85:AM85,'Saisie résultats'!AU85:AX85)))</f>
      </c>
      <c r="I86" s="38">
        <f>IF(ISBLANK('Liste élèves'!B87),"",IF(NOT(AND(ISERROR(MATCH("A",'Saisie résultats'!BO85:BS85,0)),ISERROR(MATCH("A",'Saisie résultats'!BV85:BX85,0)))),"A",SUM('Saisie résultats'!BO85:BS85,'Saisie résultats'!BV85:BX85)))</f>
      </c>
      <c r="J86" s="38">
        <f>IF(ISBLANK('Liste élèves'!B87),"",IF(NOT(AND(ISERROR(MATCH("A",'Saisie résultats'!BT85:BU85,0)),ISERROR(MATCH("A",'Saisie résultats'!BY85:CH85,0)))),"A",SUM('Saisie résultats'!BT85:BU85,'Saisie résultats'!BY85:CH85)))</f>
      </c>
      <c r="K86" s="38">
        <f>IF(ISBLANK('Liste élèves'!B87),"",IF(NOT(AND(ISERROR(MATCH("A",'Saisie résultats'!CL85:CR85,0)))),"A",SUM('Saisie résultats'!CL85:CR85)))</f>
      </c>
      <c r="L86" s="38">
        <f>IF(ISBLANK('Liste élèves'!B87),"",IF(NOT(AND(ISERROR(MATCH("A",'Saisie résultats'!CI85:CK85,0)),ISERROR(MATCH("A",'Saisie résultats'!CS85:CV85,0)))),"A",SUM('Saisie résultats'!CI85:CK85,'Saisie résultats'!CS85:CV85)))</f>
      </c>
      <c r="M86" s="38">
        <f>IF(ISBLANK('Liste élèves'!B87),"",IF(NOT(AND(ISERROR(MATCH("A",'Saisie résultats'!BL85:BN85,0)),ISERROR(MATCH("A",'Saisie résultats'!CW85:CY85,0)))),"A",SUM('Saisie résultats'!BL85:BN85,'Saisie résultats'!CW85:CY85)))</f>
      </c>
      <c r="N86" s="22" t="b">
        <f>AND(NOT(ISBLANK('Liste élèves'!B87)),COUNTA('Saisie résultats'!D85:CY85)&lt;&gt;100)</f>
        <v>0</v>
      </c>
      <c r="O86" s="22">
        <f>COUNTBLANK('Saisie résultats'!D85:CY85)-O$9</f>
        <v>100</v>
      </c>
      <c r="P86" s="22" t="b">
        <f t="shared" si="4"/>
        <v>1</v>
      </c>
      <c r="Q86" s="22">
        <f>IF(ISBLANK('Liste élèves'!B87),"",IF(OR(ISTEXT(D86),ISTEXT(E86),ISTEXT(F86),ISTEXT(G86),ISTEXT(H86)),"",SUM(D86:H86)))</f>
      </c>
      <c r="R86" s="22">
        <f>IF(ISBLANK('Liste élèves'!B87),"",IF(OR(ISTEXT(I86),ISTEXT(J86),ISTEXT(K86),ISTEXT(L86),ISTEXT(M86)),"",SUM(I86:M86)))</f>
      </c>
      <c r="AD86" s="39"/>
      <c r="AE86" s="39"/>
      <c r="AF86" s="40"/>
      <c r="AG86" s="40"/>
      <c r="AH86" s="40"/>
      <c r="AI86" s="40"/>
      <c r="AJ86" s="40"/>
      <c r="IS86" s="7"/>
    </row>
    <row r="87" spans="2:253" s="22" customFormat="1" ht="15" customHeight="1">
      <c r="B87" s="36">
        <v>78</v>
      </c>
      <c r="C87" s="37">
        <f>IF(ISBLANK('Liste élèves'!B88),"",('Liste élèves'!B88))</f>
      </c>
      <c r="D87" s="38">
        <f>IF(ISBLANK('Liste élèves'!B88),"",IF(NOT(AND(ISERROR(MATCH("A",'Saisie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</f>
      </c>
      <c r="E87" s="38">
        <f>IF(ISBLANK('Liste élèves'!B88),"",IF(NOT(AND(ISERROR(MATCH("A",'Saisie résultats'!M86:R86,0)),ISERROR(MATCH("A",'Saisie résultats'!AC86:AC86,0)),ISERROR(MATCH("A",'Saisie résultats'!BA86:BC86,0)))),"A",SUM('Saisie résultats'!M86:R86,'Saisie résultats'!AC86,'Saisie résultats'!BA86:BC86)))</f>
      </c>
      <c r="F87" s="38">
        <f>IF(ISBLANK('Liste élèves'!B88),"",IF(NOT(AND(ISERROR(MATCH("A",'Saisie résultats'!J86:L86,0)),ISERROR(MATCH("A",'Saisie résultats'!AY86:AZ86,0)),ISERROR(MATCH("A",'Saisie résultats'!BD86:BH86,0)))),"A",SUM('Saisie résultats'!J86:L86,'Saisie résultats'!AY86:AZ86,'Saisie résultats'!BD86:BH86)))</f>
      </c>
      <c r="G87" s="38">
        <f>IF(ISBLANK('Liste élèves'!B88),"",IF(NOT(AND(ISERROR(MATCH("A",'Saisie résultats'!S86:W86,0)),ISERROR(MATCH("A",'Saisie résultats'!AI86:AK86,0)),ISERROR(MATCH("A",'Saisie résultats'!AN86:AT86,0)))),"A",SUM('Saisie résultats'!S86:W86,'Saisie résultats'!AI86:AK86,'Saisie résultats'!AN86:AT86)))</f>
      </c>
      <c r="H87" s="38">
        <f>IF(ISBLANK('Liste élèves'!B88),"",IF(NOT(AND(ISERROR(MATCH("A",'Saisie résultats'!AE86:AH86,0)),ISERROR(MATCH("A",'Saisie résultats'!AI86:AM86,0)),ISERROR(MATCH("A",'Saisie résultats'!AV86:AX86,0)))),"A",SUM('Saisie résultats'!AE86:AH86,'Saisie résultats'!AL86:AM86,'Saisie résultats'!AU86:AX86)))</f>
      </c>
      <c r="I87" s="38">
        <f>IF(ISBLANK('Liste élèves'!B88),"",IF(NOT(AND(ISERROR(MATCH("A",'Saisie résultats'!BO86:BS86,0)),ISERROR(MATCH("A",'Saisie résultats'!BV86:BX86,0)))),"A",SUM('Saisie résultats'!BO86:BS86,'Saisie résultats'!BV86:BX86)))</f>
      </c>
      <c r="J87" s="38">
        <f>IF(ISBLANK('Liste élèves'!B88),"",IF(NOT(AND(ISERROR(MATCH("A",'Saisie résultats'!BT86:BU86,0)),ISERROR(MATCH("A",'Saisie résultats'!BY86:CH86,0)))),"A",SUM('Saisie résultats'!BT86:BU86,'Saisie résultats'!BY86:CH86)))</f>
      </c>
      <c r="K87" s="38">
        <f>IF(ISBLANK('Liste élèves'!B88),"",IF(NOT(AND(ISERROR(MATCH("A",'Saisie résultats'!CL86:CR86,0)))),"A",SUM('Saisie résultats'!CL86:CR86)))</f>
      </c>
      <c r="L87" s="38">
        <f>IF(ISBLANK('Liste élèves'!B88),"",IF(NOT(AND(ISERROR(MATCH("A",'Saisie résultats'!CI86:CK86,0)),ISERROR(MATCH("A",'Saisie résultats'!CS86:CV86,0)))),"A",SUM('Saisie résultats'!CI86:CK86,'Saisie résultats'!CS86:CV86)))</f>
      </c>
      <c r="M87" s="38">
        <f>IF(ISBLANK('Liste élèves'!B88),"",IF(NOT(AND(ISERROR(MATCH("A",'Saisie résultats'!BL86:BN86,0)),ISERROR(MATCH("A",'Saisie résultats'!CW86:CY86,0)))),"A",SUM('Saisie résultats'!BL86:BN86,'Saisie résultats'!CW86:CY86)))</f>
      </c>
      <c r="N87" s="22" t="b">
        <f>AND(NOT(ISBLANK('Liste élèves'!B88)),COUNTA('Saisie résultats'!D86:CY86)&lt;&gt;100)</f>
        <v>0</v>
      </c>
      <c r="O87" s="22">
        <f>COUNTBLANK('Saisie résultats'!D86:CY86)-O$9</f>
        <v>100</v>
      </c>
      <c r="P87" s="22" t="b">
        <f t="shared" si="4"/>
        <v>1</v>
      </c>
      <c r="Q87" s="22">
        <f>IF(ISBLANK('Liste élèves'!B88),"",IF(OR(ISTEXT(D87),ISTEXT(E87),ISTEXT(F87),ISTEXT(G87),ISTEXT(H87)),"",SUM(D87:H87)))</f>
      </c>
      <c r="R87" s="22">
        <f>IF(ISBLANK('Liste élèves'!B88),"",IF(OR(ISTEXT(I87),ISTEXT(J87),ISTEXT(K87),ISTEXT(L87),ISTEXT(M87)),"",SUM(I87:M87)))</f>
      </c>
      <c r="AD87" s="39"/>
      <c r="AE87" s="39"/>
      <c r="AF87" s="40"/>
      <c r="AG87" s="40"/>
      <c r="AH87" s="40"/>
      <c r="AI87" s="40"/>
      <c r="AJ87" s="40"/>
      <c r="IS87" s="7"/>
    </row>
    <row r="88" spans="2:253" s="22" customFormat="1" ht="15" customHeight="1">
      <c r="B88" s="36">
        <v>79</v>
      </c>
      <c r="C88" s="37">
        <f>IF(ISBLANK('Liste élèves'!B89),"",('Liste élèves'!B89))</f>
      </c>
      <c r="D88" s="38">
        <f>IF(ISBLANK('Liste élèves'!B89),"",IF(NOT(AND(ISERROR(MATCH("A",'Saisie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</f>
      </c>
      <c r="E88" s="38">
        <f>IF(ISBLANK('Liste élèves'!B89),"",IF(NOT(AND(ISERROR(MATCH("A",'Saisie résultats'!M87:R87,0)),ISERROR(MATCH("A",'Saisie résultats'!AC87:AC87,0)),ISERROR(MATCH("A",'Saisie résultats'!BA87:BC87,0)))),"A",SUM('Saisie résultats'!M87:R87,'Saisie résultats'!AC87,'Saisie résultats'!BA87:BC87)))</f>
      </c>
      <c r="F88" s="38">
        <f>IF(ISBLANK('Liste élèves'!B89),"",IF(NOT(AND(ISERROR(MATCH("A",'Saisie résultats'!J87:L87,0)),ISERROR(MATCH("A",'Saisie résultats'!AY87:AZ87,0)),ISERROR(MATCH("A",'Saisie résultats'!BD87:BH87,0)))),"A",SUM('Saisie résultats'!J87:L87,'Saisie résultats'!AY87:AZ87,'Saisie résultats'!BD87:BH87)))</f>
      </c>
      <c r="G88" s="38">
        <f>IF(ISBLANK('Liste élèves'!B89),"",IF(NOT(AND(ISERROR(MATCH("A",'Saisie résultats'!S87:W87,0)),ISERROR(MATCH("A",'Saisie résultats'!AI87:AK87,0)),ISERROR(MATCH("A",'Saisie résultats'!AN87:AT87,0)))),"A",SUM('Saisie résultats'!S87:W87,'Saisie résultats'!AI87:AK87,'Saisie résultats'!AN87:AT87)))</f>
      </c>
      <c r="H88" s="38">
        <f>IF(ISBLANK('Liste élèves'!B89),"",IF(NOT(AND(ISERROR(MATCH("A",'Saisie résultats'!AE87:AH87,0)),ISERROR(MATCH("A",'Saisie résultats'!AI87:AM87,0)),ISERROR(MATCH("A",'Saisie résultats'!AV87:AX87,0)))),"A",SUM('Saisie résultats'!AE87:AH87,'Saisie résultats'!AL87:AM87,'Saisie résultats'!AU87:AX87)))</f>
      </c>
      <c r="I88" s="38">
        <f>IF(ISBLANK('Liste élèves'!B89),"",IF(NOT(AND(ISERROR(MATCH("A",'Saisie résultats'!BO87:BS87,0)),ISERROR(MATCH("A",'Saisie résultats'!BV87:BX87,0)))),"A",SUM('Saisie résultats'!BO87:BS87,'Saisie résultats'!BV87:BX87)))</f>
      </c>
      <c r="J88" s="38">
        <f>IF(ISBLANK('Liste élèves'!B89),"",IF(NOT(AND(ISERROR(MATCH("A",'Saisie résultats'!BT87:BU87,0)),ISERROR(MATCH("A",'Saisie résultats'!BY87:CH87,0)))),"A",SUM('Saisie résultats'!BT87:BU87,'Saisie résultats'!BY87:CH87)))</f>
      </c>
      <c r="K88" s="38">
        <f>IF(ISBLANK('Liste élèves'!B89),"",IF(NOT(AND(ISERROR(MATCH("A",'Saisie résultats'!CL87:CR87,0)))),"A",SUM('Saisie résultats'!CL87:CR87)))</f>
      </c>
      <c r="L88" s="38">
        <f>IF(ISBLANK('Liste élèves'!B89),"",IF(NOT(AND(ISERROR(MATCH("A",'Saisie résultats'!CI87:CK87,0)),ISERROR(MATCH("A",'Saisie résultats'!CS87:CV87,0)))),"A",SUM('Saisie résultats'!CI87:CK87,'Saisie résultats'!CS87:CV87)))</f>
      </c>
      <c r="M88" s="38">
        <f>IF(ISBLANK('Liste élèves'!B89),"",IF(NOT(AND(ISERROR(MATCH("A",'Saisie résultats'!BL87:BN87,0)),ISERROR(MATCH("A",'Saisie résultats'!CW87:CY87,0)))),"A",SUM('Saisie résultats'!BL87:BN87,'Saisie résultats'!CW87:CY87)))</f>
      </c>
      <c r="N88" s="22" t="b">
        <f>AND(NOT(ISBLANK('Liste élèves'!B89)),COUNTA('Saisie résultats'!D87:CY87)&lt;&gt;100)</f>
        <v>0</v>
      </c>
      <c r="O88" s="22">
        <f>COUNTBLANK('Saisie résultats'!D87:CY87)-O$9</f>
        <v>100</v>
      </c>
      <c r="P88" s="22" t="b">
        <f t="shared" si="4"/>
        <v>1</v>
      </c>
      <c r="Q88" s="22">
        <f>IF(ISBLANK('Liste élèves'!B89),"",IF(OR(ISTEXT(D88),ISTEXT(E88),ISTEXT(F88),ISTEXT(G88),ISTEXT(H88)),"",SUM(D88:H88)))</f>
      </c>
      <c r="R88" s="22">
        <f>IF(ISBLANK('Liste élèves'!B89),"",IF(OR(ISTEXT(I88),ISTEXT(J88),ISTEXT(K88),ISTEXT(L88),ISTEXT(M88)),"",SUM(I88:M88)))</f>
      </c>
      <c r="AD88" s="39"/>
      <c r="AE88" s="39"/>
      <c r="AF88" s="40"/>
      <c r="AG88" s="40"/>
      <c r="AH88" s="40"/>
      <c r="AI88" s="40"/>
      <c r="AJ88" s="40"/>
      <c r="IS88" s="7"/>
    </row>
    <row r="89" spans="2:253" s="22" customFormat="1" ht="15" customHeight="1">
      <c r="B89" s="36">
        <v>80</v>
      </c>
      <c r="C89" s="37">
        <f>IF(ISBLANK('Liste élèves'!B90),"",('Liste élèves'!B90))</f>
      </c>
      <c r="D89" s="38">
        <f>IF(ISBLANK('Liste élèves'!B90),"",IF(NOT(AND(ISERROR(MATCH("A",'Saisie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</f>
      </c>
      <c r="E89" s="38">
        <f>IF(ISBLANK('Liste élèves'!B90),"",IF(NOT(AND(ISERROR(MATCH("A",'Saisie résultats'!M88:R88,0)),ISERROR(MATCH("A",'Saisie résultats'!AC88:AC88,0)),ISERROR(MATCH("A",'Saisie résultats'!BA88:BC88,0)))),"A",SUM('Saisie résultats'!M88:R88,'Saisie résultats'!AC88,'Saisie résultats'!BA88:BC88)))</f>
      </c>
      <c r="F89" s="38">
        <f>IF(ISBLANK('Liste élèves'!B90),"",IF(NOT(AND(ISERROR(MATCH("A",'Saisie résultats'!J88:L88,0)),ISERROR(MATCH("A",'Saisie résultats'!AY88:AZ88,0)),ISERROR(MATCH("A",'Saisie résultats'!BD88:BH88,0)))),"A",SUM('Saisie résultats'!J88:L88,'Saisie résultats'!AY88:AZ88,'Saisie résultats'!BD88:BH88)))</f>
      </c>
      <c r="G89" s="38">
        <f>IF(ISBLANK('Liste élèves'!B90),"",IF(NOT(AND(ISERROR(MATCH("A",'Saisie résultats'!S88:W88,0)),ISERROR(MATCH("A",'Saisie résultats'!AI88:AK88,0)),ISERROR(MATCH("A",'Saisie résultats'!AN88:AT88,0)))),"A",SUM('Saisie résultats'!S88:W88,'Saisie résultats'!AI88:AK88,'Saisie résultats'!AN88:AT88)))</f>
      </c>
      <c r="H89" s="38">
        <f>IF(ISBLANK('Liste élèves'!B90),"",IF(NOT(AND(ISERROR(MATCH("A",'Saisie résultats'!AE88:AH88,0)),ISERROR(MATCH("A",'Saisie résultats'!AI88:AM88,0)),ISERROR(MATCH("A",'Saisie résultats'!AV88:AX88,0)))),"A",SUM('Saisie résultats'!AE88:AH88,'Saisie résultats'!AL88:AM88,'Saisie résultats'!AU88:AX88)))</f>
      </c>
      <c r="I89" s="38">
        <f>IF(ISBLANK('Liste élèves'!B90),"",IF(NOT(AND(ISERROR(MATCH("A",'Saisie résultats'!BO88:BS88,0)),ISERROR(MATCH("A",'Saisie résultats'!BV88:BX88,0)))),"A",SUM('Saisie résultats'!BO88:BS88,'Saisie résultats'!BV88:BX88)))</f>
      </c>
      <c r="J89" s="38">
        <f>IF(ISBLANK('Liste élèves'!B90),"",IF(NOT(AND(ISERROR(MATCH("A",'Saisie résultats'!BT88:BU88,0)),ISERROR(MATCH("A",'Saisie résultats'!BY88:CH88,0)))),"A",SUM('Saisie résultats'!BT88:BU88,'Saisie résultats'!BY88:CH88)))</f>
      </c>
      <c r="K89" s="38">
        <f>IF(ISBLANK('Liste élèves'!B90),"",IF(NOT(AND(ISERROR(MATCH("A",'Saisie résultats'!CL88:CR88,0)))),"A",SUM('Saisie résultats'!CL88:CR88)))</f>
      </c>
      <c r="L89" s="38">
        <f>IF(ISBLANK('Liste élèves'!B90),"",IF(NOT(AND(ISERROR(MATCH("A",'Saisie résultats'!CI88:CK88,0)),ISERROR(MATCH("A",'Saisie résultats'!CS88:CV88,0)))),"A",SUM('Saisie résultats'!CI88:CK88,'Saisie résultats'!CS88:CV88)))</f>
      </c>
      <c r="M89" s="38">
        <f>IF(ISBLANK('Liste élèves'!B90),"",IF(NOT(AND(ISERROR(MATCH("A",'Saisie résultats'!BL88:BN88,0)),ISERROR(MATCH("A",'Saisie résultats'!CW88:CY88,0)))),"A",SUM('Saisie résultats'!BL88:BN88,'Saisie résultats'!CW88:CY88)))</f>
      </c>
      <c r="N89" s="22" t="b">
        <f>AND(NOT(ISBLANK('Liste élèves'!B90)),COUNTA('Saisie résultats'!D88:CY88)&lt;&gt;100)</f>
        <v>0</v>
      </c>
      <c r="O89" s="22">
        <f>COUNTBLANK('Saisie résultats'!D88:CY88)-O$9</f>
        <v>100</v>
      </c>
      <c r="P89" s="22" t="b">
        <f t="shared" si="4"/>
        <v>1</v>
      </c>
      <c r="Q89" s="22">
        <f>IF(ISBLANK('Liste élèves'!B90),"",IF(OR(ISTEXT(D89),ISTEXT(E89),ISTEXT(F89),ISTEXT(G89),ISTEXT(H89)),"",SUM(D89:H89)))</f>
      </c>
      <c r="R89" s="22">
        <f>IF(ISBLANK('Liste élèves'!B90),"",IF(OR(ISTEXT(I89),ISTEXT(J89),ISTEXT(K89),ISTEXT(L89),ISTEXT(M89)),"",SUM(I89:M89)))</f>
      </c>
      <c r="AD89" s="39"/>
      <c r="AE89" s="39"/>
      <c r="AF89" s="40"/>
      <c r="AG89" s="40"/>
      <c r="AH89" s="40"/>
      <c r="AI89" s="40"/>
      <c r="AJ89" s="40"/>
      <c r="IS89" s="7"/>
    </row>
    <row r="90" spans="2:253" s="22" customFormat="1" ht="15" customHeight="1">
      <c r="B90" s="36">
        <v>81</v>
      </c>
      <c r="C90" s="37">
        <f>IF(ISBLANK('Liste élèves'!B91),"",('Liste élèves'!B91))</f>
      </c>
      <c r="D90" s="38">
        <f>IF(ISBLANK('Liste élèves'!B91),"",IF(NOT(AND(ISERROR(MATCH("A",'Saisie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</f>
      </c>
      <c r="E90" s="38">
        <f>IF(ISBLANK('Liste élèves'!B91),"",IF(NOT(AND(ISERROR(MATCH("A",'Saisie résultats'!M89:R89,0)),ISERROR(MATCH("A",'Saisie résultats'!AC89:AC89,0)),ISERROR(MATCH("A",'Saisie résultats'!BA89:BC89,0)))),"A",SUM('Saisie résultats'!M89:R89,'Saisie résultats'!AC89,'Saisie résultats'!BA89:BC89)))</f>
      </c>
      <c r="F90" s="38">
        <f>IF(ISBLANK('Liste élèves'!B91),"",IF(NOT(AND(ISERROR(MATCH("A",'Saisie résultats'!J89:L89,0)),ISERROR(MATCH("A",'Saisie résultats'!AY89:AZ89,0)),ISERROR(MATCH("A",'Saisie résultats'!BD89:BH89,0)))),"A",SUM('Saisie résultats'!J89:L89,'Saisie résultats'!AY89:AZ89,'Saisie résultats'!BD89:BH89)))</f>
      </c>
      <c r="G90" s="38">
        <f>IF(ISBLANK('Liste élèves'!B91),"",IF(NOT(AND(ISERROR(MATCH("A",'Saisie résultats'!S89:W89,0)),ISERROR(MATCH("A",'Saisie résultats'!AI89:AK89,0)),ISERROR(MATCH("A",'Saisie résultats'!AN89:AT89,0)))),"A",SUM('Saisie résultats'!S89:W89,'Saisie résultats'!AI89:AK89,'Saisie résultats'!AN89:AT89)))</f>
      </c>
      <c r="H90" s="38">
        <f>IF(ISBLANK('Liste élèves'!B91),"",IF(NOT(AND(ISERROR(MATCH("A",'Saisie résultats'!AE89:AH89,0)),ISERROR(MATCH("A",'Saisie résultats'!AI89:AM89,0)),ISERROR(MATCH("A",'Saisie résultats'!AV89:AX89,0)))),"A",SUM('Saisie résultats'!AE89:AH89,'Saisie résultats'!AL89:AM89,'Saisie résultats'!AU89:AX89)))</f>
      </c>
      <c r="I90" s="38">
        <f>IF(ISBLANK('Liste élèves'!B91),"",IF(NOT(AND(ISERROR(MATCH("A",'Saisie résultats'!BO89:BS89,0)),ISERROR(MATCH("A",'Saisie résultats'!BV89:BX89,0)))),"A",SUM('Saisie résultats'!BO89:BS89,'Saisie résultats'!BV89:BX89)))</f>
      </c>
      <c r="J90" s="38">
        <f>IF(ISBLANK('Liste élèves'!B91),"",IF(NOT(AND(ISERROR(MATCH("A",'Saisie résultats'!BT89:BU89,0)),ISERROR(MATCH("A",'Saisie résultats'!BY89:CH89,0)))),"A",SUM('Saisie résultats'!BT89:BU89,'Saisie résultats'!BY89:CH89)))</f>
      </c>
      <c r="K90" s="38">
        <f>IF(ISBLANK('Liste élèves'!B91),"",IF(NOT(AND(ISERROR(MATCH("A",'Saisie résultats'!CL89:CR89,0)))),"A",SUM('Saisie résultats'!CL89:CR89)))</f>
      </c>
      <c r="L90" s="38">
        <f>IF(ISBLANK('Liste élèves'!B91),"",IF(NOT(AND(ISERROR(MATCH("A",'Saisie résultats'!CI89:CK89,0)),ISERROR(MATCH("A",'Saisie résultats'!CS89:CV89,0)))),"A",SUM('Saisie résultats'!CI89:CK89,'Saisie résultats'!CS89:CV89)))</f>
      </c>
      <c r="M90" s="38">
        <f>IF(ISBLANK('Liste élèves'!B91),"",IF(NOT(AND(ISERROR(MATCH("A",'Saisie résultats'!BL89:BN89,0)),ISERROR(MATCH("A",'Saisie résultats'!CW89:CY89,0)))),"A",SUM('Saisie résultats'!BL89:BN89,'Saisie résultats'!CW89:CY89)))</f>
      </c>
      <c r="N90" s="22" t="b">
        <f>AND(NOT(ISBLANK('Liste élèves'!B91)),COUNTA('Saisie résultats'!D89:CY89)&lt;&gt;100)</f>
        <v>0</v>
      </c>
      <c r="O90" s="22">
        <f>COUNTBLANK('Saisie résultats'!D89:CY89)-O$9</f>
        <v>100</v>
      </c>
      <c r="P90" s="22" t="b">
        <f t="shared" si="4"/>
        <v>1</v>
      </c>
      <c r="Q90" s="22">
        <f>IF(ISBLANK('Liste élèves'!B91),"",IF(OR(ISTEXT(D90),ISTEXT(E90),ISTEXT(F90),ISTEXT(G90),ISTEXT(H90)),"",SUM(D90:H90)))</f>
      </c>
      <c r="R90" s="22">
        <f>IF(ISBLANK('Liste élèves'!B91),"",IF(OR(ISTEXT(I90),ISTEXT(J90),ISTEXT(K90),ISTEXT(L90),ISTEXT(M90)),"",SUM(I90:M90)))</f>
      </c>
      <c r="AD90" s="39"/>
      <c r="AE90" s="39"/>
      <c r="AF90" s="40"/>
      <c r="AG90" s="40"/>
      <c r="AH90" s="40"/>
      <c r="AI90" s="40"/>
      <c r="AJ90" s="40"/>
      <c r="IS90" s="7"/>
    </row>
    <row r="91" spans="2:253" s="22" customFormat="1" ht="15" customHeight="1">
      <c r="B91" s="36">
        <v>82</v>
      </c>
      <c r="C91" s="37">
        <f>IF(ISBLANK('Liste élèves'!B92),"",('Liste élèves'!B92))</f>
      </c>
      <c r="D91" s="38">
        <f>IF(ISBLANK('Liste élèves'!B92),"",IF(NOT(AND(ISERROR(MATCH("A",'Saisie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</f>
      </c>
      <c r="E91" s="38">
        <f>IF(ISBLANK('Liste élèves'!B92),"",IF(NOT(AND(ISERROR(MATCH("A",'Saisie résultats'!M90:R90,0)),ISERROR(MATCH("A",'Saisie résultats'!AC90:AC90,0)),ISERROR(MATCH("A",'Saisie résultats'!BA90:BC90,0)))),"A",SUM('Saisie résultats'!M90:R90,'Saisie résultats'!AC90,'Saisie résultats'!BA90:BC90)))</f>
      </c>
      <c r="F91" s="38">
        <f>IF(ISBLANK('Liste élèves'!B92),"",IF(NOT(AND(ISERROR(MATCH("A",'Saisie résultats'!J90:L90,0)),ISERROR(MATCH("A",'Saisie résultats'!AY90:AZ90,0)),ISERROR(MATCH("A",'Saisie résultats'!BD90:BH90,0)))),"A",SUM('Saisie résultats'!J90:L90,'Saisie résultats'!AY90:AZ90,'Saisie résultats'!BD90:BH90)))</f>
      </c>
      <c r="G91" s="38">
        <f>IF(ISBLANK('Liste élèves'!B92),"",IF(NOT(AND(ISERROR(MATCH("A",'Saisie résultats'!S90:W90,0)),ISERROR(MATCH("A",'Saisie résultats'!AI90:AK90,0)),ISERROR(MATCH("A",'Saisie résultats'!AN90:AT90,0)))),"A",SUM('Saisie résultats'!S90:W90,'Saisie résultats'!AI90:AK90,'Saisie résultats'!AN90:AT90)))</f>
      </c>
      <c r="H91" s="38">
        <f>IF(ISBLANK('Liste élèves'!B92),"",IF(NOT(AND(ISERROR(MATCH("A",'Saisie résultats'!AE90:AH90,0)),ISERROR(MATCH("A",'Saisie résultats'!AI90:AM90,0)),ISERROR(MATCH("A",'Saisie résultats'!AV90:AX90,0)))),"A",SUM('Saisie résultats'!AE90:AH90,'Saisie résultats'!AL90:AM90,'Saisie résultats'!AU90:AX90)))</f>
      </c>
      <c r="I91" s="38">
        <f>IF(ISBLANK('Liste élèves'!B92),"",IF(NOT(AND(ISERROR(MATCH("A",'Saisie résultats'!BO90:BS90,0)),ISERROR(MATCH("A",'Saisie résultats'!BV90:BX90,0)))),"A",SUM('Saisie résultats'!BO90:BS90,'Saisie résultats'!BV90:BX90)))</f>
      </c>
      <c r="J91" s="38">
        <f>IF(ISBLANK('Liste élèves'!B92),"",IF(NOT(AND(ISERROR(MATCH("A",'Saisie résultats'!BT90:BU90,0)),ISERROR(MATCH("A",'Saisie résultats'!BY90:CH90,0)))),"A",SUM('Saisie résultats'!BT90:BU90,'Saisie résultats'!BY90:CH90)))</f>
      </c>
      <c r="K91" s="38">
        <f>IF(ISBLANK('Liste élèves'!B92),"",IF(NOT(AND(ISERROR(MATCH("A",'Saisie résultats'!CL90:CR90,0)))),"A",SUM('Saisie résultats'!CL90:CR90)))</f>
      </c>
      <c r="L91" s="38">
        <f>IF(ISBLANK('Liste élèves'!B92),"",IF(NOT(AND(ISERROR(MATCH("A",'Saisie résultats'!CI90:CK90,0)),ISERROR(MATCH("A",'Saisie résultats'!CS90:CV90,0)))),"A",SUM('Saisie résultats'!CI90:CK90,'Saisie résultats'!CS90:CV90)))</f>
      </c>
      <c r="M91" s="38">
        <f>IF(ISBLANK('Liste élèves'!B92),"",IF(NOT(AND(ISERROR(MATCH("A",'Saisie résultats'!BL90:BN90,0)),ISERROR(MATCH("A",'Saisie résultats'!CW90:CY90,0)))),"A",SUM('Saisie résultats'!BL90:BN90,'Saisie résultats'!CW90:CY90)))</f>
      </c>
      <c r="N91" s="22" t="b">
        <f>AND(NOT(ISBLANK('Liste élèves'!B92)),COUNTA('Saisie résultats'!D90:CY90)&lt;&gt;100)</f>
        <v>0</v>
      </c>
      <c r="O91" s="22">
        <f>COUNTBLANK('Saisie résultats'!D90:CY90)-O$9</f>
        <v>100</v>
      </c>
      <c r="P91" s="22" t="b">
        <f t="shared" si="4"/>
        <v>1</v>
      </c>
      <c r="Q91" s="22">
        <f>IF(ISBLANK('Liste élèves'!B92),"",IF(OR(ISTEXT(D91),ISTEXT(E91),ISTEXT(F91),ISTEXT(G91),ISTEXT(H91)),"",SUM(D91:H91)))</f>
      </c>
      <c r="R91" s="22">
        <f>IF(ISBLANK('Liste élèves'!B92),"",IF(OR(ISTEXT(I91),ISTEXT(J91),ISTEXT(K91),ISTEXT(L91),ISTEXT(M91)),"",SUM(I91:M91)))</f>
      </c>
      <c r="AD91" s="39"/>
      <c r="AE91" s="39"/>
      <c r="AF91" s="40"/>
      <c r="AG91" s="40"/>
      <c r="AH91" s="40"/>
      <c r="AI91" s="40"/>
      <c r="AJ91" s="40"/>
      <c r="IS91" s="7"/>
    </row>
    <row r="92" spans="2:253" s="22" customFormat="1" ht="15" customHeight="1">
      <c r="B92" s="36">
        <v>83</v>
      </c>
      <c r="C92" s="37">
        <f>IF(ISBLANK('Liste élèves'!B93),"",('Liste élèves'!B93))</f>
      </c>
      <c r="D92" s="38">
        <f>IF(ISBLANK('Liste élèves'!B93),"",IF(NOT(AND(ISERROR(MATCH("A",'Saisie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</f>
      </c>
      <c r="E92" s="38">
        <f>IF(ISBLANK('Liste élèves'!B93),"",IF(NOT(AND(ISERROR(MATCH("A",'Saisie résultats'!M91:R91,0)),ISERROR(MATCH("A",'Saisie résultats'!AC91:AC91,0)),ISERROR(MATCH("A",'Saisie résultats'!BA91:BC91,0)))),"A",SUM('Saisie résultats'!M91:R91,'Saisie résultats'!AC91,'Saisie résultats'!BA91:BC91)))</f>
      </c>
      <c r="F92" s="38">
        <f>IF(ISBLANK('Liste élèves'!B93),"",IF(NOT(AND(ISERROR(MATCH("A",'Saisie résultats'!J91:L91,0)),ISERROR(MATCH("A",'Saisie résultats'!AY91:AZ91,0)),ISERROR(MATCH("A",'Saisie résultats'!BD91:BH91,0)))),"A",SUM('Saisie résultats'!J91:L91,'Saisie résultats'!AY91:AZ91,'Saisie résultats'!BD91:BH91)))</f>
      </c>
      <c r="G92" s="38">
        <f>IF(ISBLANK('Liste élèves'!B93),"",IF(NOT(AND(ISERROR(MATCH("A",'Saisie résultats'!S91:W91,0)),ISERROR(MATCH("A",'Saisie résultats'!AI91:AK91,0)),ISERROR(MATCH("A",'Saisie résultats'!AN91:AT91,0)))),"A",SUM('Saisie résultats'!S91:W91,'Saisie résultats'!AI91:AK91,'Saisie résultats'!AN91:AT91)))</f>
      </c>
      <c r="H92" s="38">
        <f>IF(ISBLANK('Liste élèves'!B93),"",IF(NOT(AND(ISERROR(MATCH("A",'Saisie résultats'!AE91:AH91,0)),ISERROR(MATCH("A",'Saisie résultats'!AI91:AM91,0)),ISERROR(MATCH("A",'Saisie résultats'!AV91:AX91,0)))),"A",SUM('Saisie résultats'!AE91:AH91,'Saisie résultats'!AL91:AM91,'Saisie résultats'!AU91:AX91)))</f>
      </c>
      <c r="I92" s="38">
        <f>IF(ISBLANK('Liste élèves'!B93),"",IF(NOT(AND(ISERROR(MATCH("A",'Saisie résultats'!BO91:BS91,0)),ISERROR(MATCH("A",'Saisie résultats'!BV91:BX91,0)))),"A",SUM('Saisie résultats'!BO91:BS91,'Saisie résultats'!BV91:BX91)))</f>
      </c>
      <c r="J92" s="38">
        <f>IF(ISBLANK('Liste élèves'!B93),"",IF(NOT(AND(ISERROR(MATCH("A",'Saisie résultats'!BT91:BU91,0)),ISERROR(MATCH("A",'Saisie résultats'!BY91:CH91,0)))),"A",SUM('Saisie résultats'!BT91:BU91,'Saisie résultats'!BY91:CH91)))</f>
      </c>
      <c r="K92" s="38">
        <f>IF(ISBLANK('Liste élèves'!B93),"",IF(NOT(AND(ISERROR(MATCH("A",'Saisie résultats'!CL91:CR91,0)))),"A",SUM('Saisie résultats'!CL91:CR91)))</f>
      </c>
      <c r="L92" s="38">
        <f>IF(ISBLANK('Liste élèves'!B93),"",IF(NOT(AND(ISERROR(MATCH("A",'Saisie résultats'!CI91:CK91,0)),ISERROR(MATCH("A",'Saisie résultats'!CS91:CV91,0)))),"A",SUM('Saisie résultats'!CI91:CK91,'Saisie résultats'!CS91:CV91)))</f>
      </c>
      <c r="M92" s="38">
        <f>IF(ISBLANK('Liste élèves'!B93),"",IF(NOT(AND(ISERROR(MATCH("A",'Saisie résultats'!BL91:BN91,0)),ISERROR(MATCH("A",'Saisie résultats'!CW91:CY91,0)))),"A",SUM('Saisie résultats'!BL91:BN91,'Saisie résultats'!CW91:CY91)))</f>
      </c>
      <c r="N92" s="22" t="b">
        <f>AND(NOT(ISBLANK('Liste élèves'!B93)),COUNTA('Saisie résultats'!D91:CY91)&lt;&gt;100)</f>
        <v>0</v>
      </c>
      <c r="O92" s="22">
        <f>COUNTBLANK('Saisie résultats'!D91:CY91)-O$9</f>
        <v>100</v>
      </c>
      <c r="P92" s="22" t="b">
        <f t="shared" si="4"/>
        <v>1</v>
      </c>
      <c r="Q92" s="22">
        <f>IF(ISBLANK('Liste élèves'!B93),"",IF(OR(ISTEXT(D92),ISTEXT(E92),ISTEXT(F92),ISTEXT(G92),ISTEXT(H92)),"",SUM(D92:H92)))</f>
      </c>
      <c r="R92" s="22">
        <f>IF(ISBLANK('Liste élèves'!B93),"",IF(OR(ISTEXT(I92),ISTEXT(J92),ISTEXT(K92),ISTEXT(L92),ISTEXT(M92)),"",SUM(I92:M92)))</f>
      </c>
      <c r="AD92" s="39"/>
      <c r="AE92" s="39"/>
      <c r="AF92" s="40"/>
      <c r="AG92" s="40"/>
      <c r="AH92" s="40"/>
      <c r="AI92" s="40"/>
      <c r="AJ92" s="40"/>
      <c r="IS92" s="7"/>
    </row>
    <row r="93" spans="2:253" s="22" customFormat="1" ht="15" customHeight="1">
      <c r="B93" s="36">
        <v>84</v>
      </c>
      <c r="C93" s="37">
        <f>IF(ISBLANK('Liste élèves'!B94),"",('Liste élèves'!B94))</f>
      </c>
      <c r="D93" s="38">
        <f>IF(ISBLANK('Liste élèves'!B94),"",IF(NOT(AND(ISERROR(MATCH("A",'Saisie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</f>
      </c>
      <c r="E93" s="38">
        <f>IF(ISBLANK('Liste élèves'!B94),"",IF(NOT(AND(ISERROR(MATCH("A",'Saisie résultats'!M92:R92,0)),ISERROR(MATCH("A",'Saisie résultats'!AC92:AC92,0)),ISERROR(MATCH("A",'Saisie résultats'!BA92:BC92,0)))),"A",SUM('Saisie résultats'!M92:R92,'Saisie résultats'!AC92,'Saisie résultats'!BA92:BC92)))</f>
      </c>
      <c r="F93" s="38">
        <f>IF(ISBLANK('Liste élèves'!B94),"",IF(NOT(AND(ISERROR(MATCH("A",'Saisie résultats'!J92:L92,0)),ISERROR(MATCH("A",'Saisie résultats'!AY92:AZ92,0)),ISERROR(MATCH("A",'Saisie résultats'!BD92:BH92,0)))),"A",SUM('Saisie résultats'!J92:L92,'Saisie résultats'!AY92:AZ92,'Saisie résultats'!BD92:BH92)))</f>
      </c>
      <c r="G93" s="38">
        <f>IF(ISBLANK('Liste élèves'!B94),"",IF(NOT(AND(ISERROR(MATCH("A",'Saisie résultats'!S92:W92,0)),ISERROR(MATCH("A",'Saisie résultats'!AI92:AK92,0)),ISERROR(MATCH("A",'Saisie résultats'!AN92:AT92,0)))),"A",SUM('Saisie résultats'!S92:W92,'Saisie résultats'!AI92:AK92,'Saisie résultats'!AN92:AT92)))</f>
      </c>
      <c r="H93" s="38">
        <f>IF(ISBLANK('Liste élèves'!B94),"",IF(NOT(AND(ISERROR(MATCH("A",'Saisie résultats'!AE92:AH92,0)),ISERROR(MATCH("A",'Saisie résultats'!AI92:AM92,0)),ISERROR(MATCH("A",'Saisie résultats'!AV92:AX92,0)))),"A",SUM('Saisie résultats'!AE92:AH92,'Saisie résultats'!AL92:AM92,'Saisie résultats'!AU92:AX92)))</f>
      </c>
      <c r="I93" s="38">
        <f>IF(ISBLANK('Liste élèves'!B94),"",IF(NOT(AND(ISERROR(MATCH("A",'Saisie résultats'!BO92:BS92,0)),ISERROR(MATCH("A",'Saisie résultats'!BV92:BX92,0)))),"A",SUM('Saisie résultats'!BO92:BS92,'Saisie résultats'!BV92:BX92)))</f>
      </c>
      <c r="J93" s="38">
        <f>IF(ISBLANK('Liste élèves'!B94),"",IF(NOT(AND(ISERROR(MATCH("A",'Saisie résultats'!BT92:BU92,0)),ISERROR(MATCH("A",'Saisie résultats'!BY92:CH92,0)))),"A",SUM('Saisie résultats'!BT92:BU92,'Saisie résultats'!BY92:CH92)))</f>
      </c>
      <c r="K93" s="38">
        <f>IF(ISBLANK('Liste élèves'!B94),"",IF(NOT(AND(ISERROR(MATCH("A",'Saisie résultats'!CL92:CR92,0)))),"A",SUM('Saisie résultats'!CL92:CR92)))</f>
      </c>
      <c r="L93" s="38">
        <f>IF(ISBLANK('Liste élèves'!B94),"",IF(NOT(AND(ISERROR(MATCH("A",'Saisie résultats'!CI92:CK92,0)),ISERROR(MATCH("A",'Saisie résultats'!CS92:CV92,0)))),"A",SUM('Saisie résultats'!CI92:CK92,'Saisie résultats'!CS92:CV92)))</f>
      </c>
      <c r="M93" s="38">
        <f>IF(ISBLANK('Liste élèves'!B94),"",IF(NOT(AND(ISERROR(MATCH("A",'Saisie résultats'!BL92:BN92,0)),ISERROR(MATCH("A",'Saisie résultats'!CW92:CY92,0)))),"A",SUM('Saisie résultats'!BL92:BN92,'Saisie résultats'!CW92:CY92)))</f>
      </c>
      <c r="N93" s="22" t="b">
        <f>AND(NOT(ISBLANK('Liste élèves'!B94)),COUNTA('Saisie résultats'!D92:CY92)&lt;&gt;100)</f>
        <v>0</v>
      </c>
      <c r="O93" s="22">
        <f>COUNTBLANK('Saisie résultats'!D92:CY92)-O$9</f>
        <v>100</v>
      </c>
      <c r="P93" s="22" t="b">
        <f t="shared" si="4"/>
        <v>1</v>
      </c>
      <c r="Q93" s="22">
        <f>IF(ISBLANK('Liste élèves'!B94),"",IF(OR(ISTEXT(D93),ISTEXT(E93),ISTEXT(F93),ISTEXT(G93),ISTEXT(H93)),"",SUM(D93:H93)))</f>
      </c>
      <c r="R93" s="22">
        <f>IF(ISBLANK('Liste élèves'!B94),"",IF(OR(ISTEXT(I93),ISTEXT(J93),ISTEXT(K93),ISTEXT(L93),ISTEXT(M93)),"",SUM(I93:M93)))</f>
      </c>
      <c r="AD93" s="39"/>
      <c r="AE93" s="39"/>
      <c r="AF93" s="40"/>
      <c r="AG93" s="40"/>
      <c r="AH93" s="40"/>
      <c r="AI93" s="40"/>
      <c r="AJ93" s="40"/>
      <c r="IS93" s="7"/>
    </row>
    <row r="94" spans="2:253" s="22" customFormat="1" ht="15" customHeight="1">
      <c r="B94" s="36">
        <v>85</v>
      </c>
      <c r="C94" s="37">
        <f>IF(ISBLANK('Liste élèves'!B95),"",('Liste élèves'!B95))</f>
      </c>
      <c r="D94" s="38">
        <f>IF(ISBLANK('Liste élèves'!B95),"",IF(NOT(AND(ISERROR(MATCH("A",'Saisie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</f>
      </c>
      <c r="E94" s="38">
        <f>IF(ISBLANK('Liste élèves'!B95),"",IF(NOT(AND(ISERROR(MATCH("A",'Saisie résultats'!M93:R93,0)),ISERROR(MATCH("A",'Saisie résultats'!AC93:AC93,0)),ISERROR(MATCH("A",'Saisie résultats'!BA93:BC93,0)))),"A",SUM('Saisie résultats'!M93:R93,'Saisie résultats'!AC93,'Saisie résultats'!BA93:BC93)))</f>
      </c>
      <c r="F94" s="38">
        <f>IF(ISBLANK('Liste élèves'!B95),"",IF(NOT(AND(ISERROR(MATCH("A",'Saisie résultats'!J93:L93,0)),ISERROR(MATCH("A",'Saisie résultats'!AY93:AZ93,0)),ISERROR(MATCH("A",'Saisie résultats'!BD93:BH93,0)))),"A",SUM('Saisie résultats'!J93:L93,'Saisie résultats'!AY93:AZ93,'Saisie résultats'!BD93:BH93)))</f>
      </c>
      <c r="G94" s="38">
        <f>IF(ISBLANK('Liste élèves'!B95),"",IF(NOT(AND(ISERROR(MATCH("A",'Saisie résultats'!S93:W93,0)),ISERROR(MATCH("A",'Saisie résultats'!AI93:AK93,0)),ISERROR(MATCH("A",'Saisie résultats'!AN93:AT93,0)))),"A",SUM('Saisie résultats'!S93:W93,'Saisie résultats'!AI93:AK93,'Saisie résultats'!AN93:AT93)))</f>
      </c>
      <c r="H94" s="38">
        <f>IF(ISBLANK('Liste élèves'!B95),"",IF(NOT(AND(ISERROR(MATCH("A",'Saisie résultats'!AE93:AH93,0)),ISERROR(MATCH("A",'Saisie résultats'!AI93:AM93,0)),ISERROR(MATCH("A",'Saisie résultats'!AV93:AX93,0)))),"A",SUM('Saisie résultats'!AE93:AH93,'Saisie résultats'!AL93:AM93,'Saisie résultats'!AU93:AX93)))</f>
      </c>
      <c r="I94" s="38">
        <f>IF(ISBLANK('Liste élèves'!B95),"",IF(NOT(AND(ISERROR(MATCH("A",'Saisie résultats'!BO93:BS93,0)),ISERROR(MATCH("A",'Saisie résultats'!BV93:BX93,0)))),"A",SUM('Saisie résultats'!BO93:BS93,'Saisie résultats'!BV93:BX93)))</f>
      </c>
      <c r="J94" s="38">
        <f>IF(ISBLANK('Liste élèves'!B95),"",IF(NOT(AND(ISERROR(MATCH("A",'Saisie résultats'!BT93:BU93,0)),ISERROR(MATCH("A",'Saisie résultats'!BY93:CH93,0)))),"A",SUM('Saisie résultats'!BT93:BU93,'Saisie résultats'!BY93:CH93)))</f>
      </c>
      <c r="K94" s="38">
        <f>IF(ISBLANK('Liste élèves'!B95),"",IF(NOT(AND(ISERROR(MATCH("A",'Saisie résultats'!CL93:CR93,0)))),"A",SUM('Saisie résultats'!CL93:CR93)))</f>
      </c>
      <c r="L94" s="38">
        <f>IF(ISBLANK('Liste élèves'!B95),"",IF(NOT(AND(ISERROR(MATCH("A",'Saisie résultats'!CI93:CK93,0)),ISERROR(MATCH("A",'Saisie résultats'!CS93:CV93,0)))),"A",SUM('Saisie résultats'!CI93:CK93,'Saisie résultats'!CS93:CV93)))</f>
      </c>
      <c r="M94" s="38">
        <f>IF(ISBLANK('Liste élèves'!B95),"",IF(NOT(AND(ISERROR(MATCH("A",'Saisie résultats'!BL93:BN93,0)),ISERROR(MATCH("A",'Saisie résultats'!CW93:CY93,0)))),"A",SUM('Saisie résultats'!BL93:BN93,'Saisie résultats'!CW93:CY93)))</f>
      </c>
      <c r="N94" s="22" t="b">
        <f>AND(NOT(ISBLANK('Liste élèves'!B95)),COUNTA('Saisie résultats'!D93:CY93)&lt;&gt;100)</f>
        <v>0</v>
      </c>
      <c r="O94" s="22">
        <f>COUNTBLANK('Saisie résultats'!D93:CY93)-O$9</f>
        <v>100</v>
      </c>
      <c r="P94" s="22" t="b">
        <f t="shared" si="4"/>
        <v>1</v>
      </c>
      <c r="Q94" s="22">
        <f>IF(ISBLANK('Liste élèves'!B95),"",IF(OR(ISTEXT(D94),ISTEXT(E94),ISTEXT(F94),ISTEXT(G94),ISTEXT(H94)),"",SUM(D94:H94)))</f>
      </c>
      <c r="R94" s="22">
        <f>IF(ISBLANK('Liste élèves'!B95),"",IF(OR(ISTEXT(I94),ISTEXT(J94),ISTEXT(K94),ISTEXT(L94),ISTEXT(M94)),"",SUM(I94:M94)))</f>
      </c>
      <c r="AD94" s="39"/>
      <c r="AE94" s="39"/>
      <c r="AF94" s="40"/>
      <c r="AG94" s="40"/>
      <c r="AH94" s="40"/>
      <c r="AI94" s="40"/>
      <c r="AJ94" s="40"/>
      <c r="IS94" s="7"/>
    </row>
    <row r="95" spans="2:253" s="22" customFormat="1" ht="15" customHeight="1">
      <c r="B95" s="36">
        <v>86</v>
      </c>
      <c r="C95" s="37">
        <f>IF(ISBLANK('Liste élèves'!B96),"",('Liste élèves'!B96))</f>
      </c>
      <c r="D95" s="38">
        <f>IF(ISBLANK('Liste élèves'!B96),"",IF(NOT(AND(ISERROR(MATCH("A",'Saisie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</f>
      </c>
      <c r="E95" s="38">
        <f>IF(ISBLANK('Liste élèves'!B96),"",IF(NOT(AND(ISERROR(MATCH("A",'Saisie résultats'!M94:R94,0)),ISERROR(MATCH("A",'Saisie résultats'!AC94:AC94,0)),ISERROR(MATCH("A",'Saisie résultats'!BA94:BC94,0)))),"A",SUM('Saisie résultats'!M94:R94,'Saisie résultats'!AC94,'Saisie résultats'!BA94:BC94)))</f>
      </c>
      <c r="F95" s="38">
        <f>IF(ISBLANK('Liste élèves'!B96),"",IF(NOT(AND(ISERROR(MATCH("A",'Saisie résultats'!J94:L94,0)),ISERROR(MATCH("A",'Saisie résultats'!AY94:AZ94,0)),ISERROR(MATCH("A",'Saisie résultats'!BD94:BH94,0)))),"A",SUM('Saisie résultats'!J94:L94,'Saisie résultats'!AY94:AZ94,'Saisie résultats'!BD94:BH94)))</f>
      </c>
      <c r="G95" s="38">
        <f>IF(ISBLANK('Liste élèves'!B96),"",IF(NOT(AND(ISERROR(MATCH("A",'Saisie résultats'!S94:W94,0)),ISERROR(MATCH("A",'Saisie résultats'!AI94:AK94,0)),ISERROR(MATCH("A",'Saisie résultats'!AN94:AT94,0)))),"A",SUM('Saisie résultats'!S94:W94,'Saisie résultats'!AI94:AK94,'Saisie résultats'!AN94:AT94)))</f>
      </c>
      <c r="H95" s="38">
        <f>IF(ISBLANK('Liste élèves'!B96),"",IF(NOT(AND(ISERROR(MATCH("A",'Saisie résultats'!AE94:AH94,0)),ISERROR(MATCH("A",'Saisie résultats'!AI94:AM94,0)),ISERROR(MATCH("A",'Saisie résultats'!AV94:AX94,0)))),"A",SUM('Saisie résultats'!AE94:AH94,'Saisie résultats'!AL94:AM94,'Saisie résultats'!AU94:AX94)))</f>
      </c>
      <c r="I95" s="38">
        <f>IF(ISBLANK('Liste élèves'!B96),"",IF(NOT(AND(ISERROR(MATCH("A",'Saisie résultats'!BO94:BS94,0)),ISERROR(MATCH("A",'Saisie résultats'!BV94:BX94,0)))),"A",SUM('Saisie résultats'!BO94:BS94,'Saisie résultats'!BV94:BX94)))</f>
      </c>
      <c r="J95" s="38">
        <f>IF(ISBLANK('Liste élèves'!B96),"",IF(NOT(AND(ISERROR(MATCH("A",'Saisie résultats'!BT94:BU94,0)),ISERROR(MATCH("A",'Saisie résultats'!BY94:CH94,0)))),"A",SUM('Saisie résultats'!BT94:BU94,'Saisie résultats'!BY94:CH94)))</f>
      </c>
      <c r="K95" s="38">
        <f>IF(ISBLANK('Liste élèves'!B96),"",IF(NOT(AND(ISERROR(MATCH("A",'Saisie résultats'!CL94:CR94,0)))),"A",SUM('Saisie résultats'!CL94:CR94)))</f>
      </c>
      <c r="L95" s="38">
        <f>IF(ISBLANK('Liste élèves'!B96),"",IF(NOT(AND(ISERROR(MATCH("A",'Saisie résultats'!CI94:CK94,0)),ISERROR(MATCH("A",'Saisie résultats'!CS94:CV94,0)))),"A",SUM('Saisie résultats'!CI94:CK94,'Saisie résultats'!CS94:CV94)))</f>
      </c>
      <c r="M95" s="38">
        <f>IF(ISBLANK('Liste élèves'!B96),"",IF(NOT(AND(ISERROR(MATCH("A",'Saisie résultats'!BL94:BN94,0)),ISERROR(MATCH("A",'Saisie résultats'!CW94:CY94,0)))),"A",SUM('Saisie résultats'!BL94:BN94,'Saisie résultats'!CW94:CY94)))</f>
      </c>
      <c r="N95" s="22" t="b">
        <f>AND(NOT(ISBLANK('Liste élèves'!B96)),COUNTA('Saisie résultats'!D94:CY94)&lt;&gt;100)</f>
        <v>0</v>
      </c>
      <c r="O95" s="22">
        <f>COUNTBLANK('Saisie résultats'!D94:CY94)-O$9</f>
        <v>100</v>
      </c>
      <c r="P95" s="22" t="b">
        <f t="shared" si="4"/>
        <v>1</v>
      </c>
      <c r="Q95" s="22">
        <f>IF(ISBLANK('Liste élèves'!B96),"",IF(OR(ISTEXT(D95),ISTEXT(E95),ISTEXT(F95),ISTEXT(G95),ISTEXT(H95)),"",SUM(D95:H95)))</f>
      </c>
      <c r="R95" s="22">
        <f>IF(ISBLANK('Liste élèves'!B96),"",IF(OR(ISTEXT(I95),ISTEXT(J95),ISTEXT(K95),ISTEXT(L95),ISTEXT(M95)),"",SUM(I95:M95)))</f>
      </c>
      <c r="AD95" s="39"/>
      <c r="AE95" s="39"/>
      <c r="AF95" s="40"/>
      <c r="AG95" s="40"/>
      <c r="AH95" s="40"/>
      <c r="AI95" s="40"/>
      <c r="AJ95" s="40"/>
      <c r="IS95" s="7"/>
    </row>
    <row r="96" spans="2:253" s="22" customFormat="1" ht="15" customHeight="1">
      <c r="B96" s="36">
        <v>87</v>
      </c>
      <c r="C96" s="37">
        <f>IF(ISBLANK('Liste élèves'!B97),"",('Liste élèves'!B97))</f>
      </c>
      <c r="D96" s="38">
        <f>IF(ISBLANK('Liste élèves'!B97),"",IF(NOT(AND(ISERROR(MATCH("A",'Saisie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</f>
      </c>
      <c r="E96" s="38">
        <f>IF(ISBLANK('Liste élèves'!B97),"",IF(NOT(AND(ISERROR(MATCH("A",'Saisie résultats'!M95:R95,0)),ISERROR(MATCH("A",'Saisie résultats'!AC95:AC95,0)),ISERROR(MATCH("A",'Saisie résultats'!BA95:BC95,0)))),"A",SUM('Saisie résultats'!M95:R95,'Saisie résultats'!AC95,'Saisie résultats'!BA95:BC95)))</f>
      </c>
      <c r="F96" s="38">
        <f>IF(ISBLANK('Liste élèves'!B97),"",IF(NOT(AND(ISERROR(MATCH("A",'Saisie résultats'!J95:L95,0)),ISERROR(MATCH("A",'Saisie résultats'!AY95:AZ95,0)),ISERROR(MATCH("A",'Saisie résultats'!BD95:BH95,0)))),"A",SUM('Saisie résultats'!J95:L95,'Saisie résultats'!AY95:AZ95,'Saisie résultats'!BD95:BH95)))</f>
      </c>
      <c r="G96" s="38">
        <f>IF(ISBLANK('Liste élèves'!B97),"",IF(NOT(AND(ISERROR(MATCH("A",'Saisie résultats'!S95:W95,0)),ISERROR(MATCH("A",'Saisie résultats'!AI95:AK95,0)),ISERROR(MATCH("A",'Saisie résultats'!AN95:AT95,0)))),"A",SUM('Saisie résultats'!S95:W95,'Saisie résultats'!AI95:AK95,'Saisie résultats'!AN95:AT95)))</f>
      </c>
      <c r="H96" s="38">
        <f>IF(ISBLANK('Liste élèves'!B97),"",IF(NOT(AND(ISERROR(MATCH("A",'Saisie résultats'!AE95:AH95,0)),ISERROR(MATCH("A",'Saisie résultats'!AI95:AM95,0)),ISERROR(MATCH("A",'Saisie résultats'!AV95:AX95,0)))),"A",SUM('Saisie résultats'!AE95:AH95,'Saisie résultats'!AL95:AM95,'Saisie résultats'!AU95:AX95)))</f>
      </c>
      <c r="I96" s="38">
        <f>IF(ISBLANK('Liste élèves'!B97),"",IF(NOT(AND(ISERROR(MATCH("A",'Saisie résultats'!BO95:BS95,0)),ISERROR(MATCH("A",'Saisie résultats'!BV95:BX95,0)))),"A",SUM('Saisie résultats'!BO95:BS95,'Saisie résultats'!BV95:BX95)))</f>
      </c>
      <c r="J96" s="38">
        <f>IF(ISBLANK('Liste élèves'!B97),"",IF(NOT(AND(ISERROR(MATCH("A",'Saisie résultats'!BT95:BU95,0)),ISERROR(MATCH("A",'Saisie résultats'!BY95:CH95,0)))),"A",SUM('Saisie résultats'!BT95:BU95,'Saisie résultats'!BY95:CH95)))</f>
      </c>
      <c r="K96" s="38">
        <f>IF(ISBLANK('Liste élèves'!B97),"",IF(NOT(AND(ISERROR(MATCH("A",'Saisie résultats'!CL95:CR95,0)))),"A",SUM('Saisie résultats'!CL95:CR95)))</f>
      </c>
      <c r="L96" s="38">
        <f>IF(ISBLANK('Liste élèves'!B97),"",IF(NOT(AND(ISERROR(MATCH("A",'Saisie résultats'!CI95:CK95,0)),ISERROR(MATCH("A",'Saisie résultats'!CS95:CV95,0)))),"A",SUM('Saisie résultats'!CI95:CK95,'Saisie résultats'!CS95:CV95)))</f>
      </c>
      <c r="M96" s="38">
        <f>IF(ISBLANK('Liste élèves'!B97),"",IF(NOT(AND(ISERROR(MATCH("A",'Saisie résultats'!BL95:BN95,0)),ISERROR(MATCH("A",'Saisie résultats'!CW95:CY95,0)))),"A",SUM('Saisie résultats'!BL95:BN95,'Saisie résultats'!CW95:CY95)))</f>
      </c>
      <c r="N96" s="22" t="b">
        <f>AND(NOT(ISBLANK('Liste élèves'!B97)),COUNTA('Saisie résultats'!D95:CY95)&lt;&gt;100)</f>
        <v>0</v>
      </c>
      <c r="O96" s="22">
        <f>COUNTBLANK('Saisie résultats'!D95:CY95)-O$9</f>
        <v>100</v>
      </c>
      <c r="P96" s="22" t="b">
        <f t="shared" si="4"/>
        <v>1</v>
      </c>
      <c r="Q96" s="22">
        <f>IF(ISBLANK('Liste élèves'!B97),"",IF(OR(ISTEXT(D96),ISTEXT(E96),ISTEXT(F96),ISTEXT(G96),ISTEXT(H96)),"",SUM(D96:H96)))</f>
      </c>
      <c r="R96" s="22">
        <f>IF(ISBLANK('Liste élèves'!B97),"",IF(OR(ISTEXT(I96),ISTEXT(J96),ISTEXT(K96),ISTEXT(L96),ISTEXT(M96)),"",SUM(I96:M96)))</f>
      </c>
      <c r="AD96" s="39"/>
      <c r="AE96" s="39"/>
      <c r="AF96" s="40"/>
      <c r="AG96" s="40"/>
      <c r="AH96" s="40"/>
      <c r="AI96" s="40"/>
      <c r="AJ96" s="40"/>
      <c r="IS96" s="7"/>
    </row>
    <row r="97" spans="2:253" s="22" customFormat="1" ht="15" customHeight="1">
      <c r="B97" s="36">
        <v>88</v>
      </c>
      <c r="C97" s="37">
        <f>IF(ISBLANK('Liste élèves'!B98),"",('Liste élèves'!B98))</f>
      </c>
      <c r="D97" s="38">
        <f>IF(ISBLANK('Liste élèves'!B98),"",IF(NOT(AND(ISERROR(MATCH("A",'Saisie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</f>
      </c>
      <c r="E97" s="38">
        <f>IF(ISBLANK('Liste élèves'!B98),"",IF(NOT(AND(ISERROR(MATCH("A",'Saisie résultats'!M96:R96,0)),ISERROR(MATCH("A",'Saisie résultats'!AC96:AC96,0)),ISERROR(MATCH("A",'Saisie résultats'!BA96:BC96,0)))),"A",SUM('Saisie résultats'!M96:R96,'Saisie résultats'!AC96,'Saisie résultats'!BA96:BC96)))</f>
      </c>
      <c r="F97" s="38">
        <f>IF(ISBLANK('Liste élèves'!B98),"",IF(NOT(AND(ISERROR(MATCH("A",'Saisie résultats'!J96:L96,0)),ISERROR(MATCH("A",'Saisie résultats'!AY96:AZ96,0)),ISERROR(MATCH("A",'Saisie résultats'!BD96:BH96,0)))),"A",SUM('Saisie résultats'!J96:L96,'Saisie résultats'!AY96:AZ96,'Saisie résultats'!BD96:BH96)))</f>
      </c>
      <c r="G97" s="38">
        <f>IF(ISBLANK('Liste élèves'!B98),"",IF(NOT(AND(ISERROR(MATCH("A",'Saisie résultats'!S96:W96,0)),ISERROR(MATCH("A",'Saisie résultats'!AI96:AK96,0)),ISERROR(MATCH("A",'Saisie résultats'!AN96:AT96,0)))),"A",SUM('Saisie résultats'!S96:W96,'Saisie résultats'!AI96:AK96,'Saisie résultats'!AN96:AT96)))</f>
      </c>
      <c r="H97" s="38">
        <f>IF(ISBLANK('Liste élèves'!B98),"",IF(NOT(AND(ISERROR(MATCH("A",'Saisie résultats'!AE96:AH96,0)),ISERROR(MATCH("A",'Saisie résultats'!AI96:AM96,0)),ISERROR(MATCH("A",'Saisie résultats'!AV96:AX96,0)))),"A",SUM('Saisie résultats'!AE96:AH96,'Saisie résultats'!AL96:AM96,'Saisie résultats'!AU96:AX96)))</f>
      </c>
      <c r="I97" s="38">
        <f>IF(ISBLANK('Liste élèves'!B98),"",IF(NOT(AND(ISERROR(MATCH("A",'Saisie résultats'!BO96:BS96,0)),ISERROR(MATCH("A",'Saisie résultats'!BV96:BX96,0)))),"A",SUM('Saisie résultats'!BO96:BS96,'Saisie résultats'!BV96:BX96)))</f>
      </c>
      <c r="J97" s="38">
        <f>IF(ISBLANK('Liste élèves'!B98),"",IF(NOT(AND(ISERROR(MATCH("A",'Saisie résultats'!BT96:BU96,0)),ISERROR(MATCH("A",'Saisie résultats'!BY96:CH96,0)))),"A",SUM('Saisie résultats'!BT96:BU96,'Saisie résultats'!BY96:CH96)))</f>
      </c>
      <c r="K97" s="38">
        <f>IF(ISBLANK('Liste élèves'!B98),"",IF(NOT(AND(ISERROR(MATCH("A",'Saisie résultats'!CL96:CR96,0)))),"A",SUM('Saisie résultats'!CL96:CR96)))</f>
      </c>
      <c r="L97" s="38">
        <f>IF(ISBLANK('Liste élèves'!B98),"",IF(NOT(AND(ISERROR(MATCH("A",'Saisie résultats'!CI96:CK96,0)),ISERROR(MATCH("A",'Saisie résultats'!CS96:CV96,0)))),"A",SUM('Saisie résultats'!CI96:CK96,'Saisie résultats'!CS96:CV96)))</f>
      </c>
      <c r="M97" s="38">
        <f>IF(ISBLANK('Liste élèves'!B98),"",IF(NOT(AND(ISERROR(MATCH("A",'Saisie résultats'!BL96:BN96,0)),ISERROR(MATCH("A",'Saisie résultats'!CW96:CY96,0)))),"A",SUM('Saisie résultats'!BL96:BN96,'Saisie résultats'!CW96:CY96)))</f>
      </c>
      <c r="N97" s="22" t="b">
        <f>AND(NOT(ISBLANK('Liste élèves'!B98)),COUNTA('Saisie résultats'!D96:CY96)&lt;&gt;100)</f>
        <v>0</v>
      </c>
      <c r="O97" s="22">
        <f>COUNTBLANK('Saisie résultats'!D96:CY96)-O$9</f>
        <v>100</v>
      </c>
      <c r="P97" s="22" t="b">
        <f t="shared" si="4"/>
        <v>1</v>
      </c>
      <c r="Q97" s="22">
        <f>IF(ISBLANK('Liste élèves'!B98),"",IF(OR(ISTEXT(D97),ISTEXT(E97),ISTEXT(F97),ISTEXT(G97),ISTEXT(H97)),"",SUM(D97:H97)))</f>
      </c>
      <c r="R97" s="22">
        <f>IF(ISBLANK('Liste élèves'!B98),"",IF(OR(ISTEXT(I97),ISTEXT(J97),ISTEXT(K97),ISTEXT(L97),ISTEXT(M97)),"",SUM(I97:M97)))</f>
      </c>
      <c r="AD97" s="39"/>
      <c r="AE97" s="39"/>
      <c r="AF97" s="40"/>
      <c r="AG97" s="40"/>
      <c r="AH97" s="40"/>
      <c r="AI97" s="40"/>
      <c r="AJ97" s="40"/>
      <c r="IS97" s="7"/>
    </row>
    <row r="98" spans="2:253" s="22" customFormat="1" ht="15" customHeight="1">
      <c r="B98" s="36">
        <v>89</v>
      </c>
      <c r="C98" s="37">
        <f>IF(ISBLANK('Liste élèves'!B99),"",('Liste élèves'!B99))</f>
      </c>
      <c r="D98" s="38">
        <f>IF(ISBLANK('Liste élèves'!B99),"",IF(NOT(AND(ISERROR(MATCH("A",'Saisie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</f>
      </c>
      <c r="E98" s="38">
        <f>IF(ISBLANK('Liste élèves'!B99),"",IF(NOT(AND(ISERROR(MATCH("A",'Saisie résultats'!M97:R97,0)),ISERROR(MATCH("A",'Saisie résultats'!AC97:AC97,0)),ISERROR(MATCH("A",'Saisie résultats'!BA97:BC97,0)))),"A",SUM('Saisie résultats'!M97:R97,'Saisie résultats'!AC97,'Saisie résultats'!BA97:BC97)))</f>
      </c>
      <c r="F98" s="38">
        <f>IF(ISBLANK('Liste élèves'!B99),"",IF(NOT(AND(ISERROR(MATCH("A",'Saisie résultats'!J97:L97,0)),ISERROR(MATCH("A",'Saisie résultats'!AY97:AZ97,0)),ISERROR(MATCH("A",'Saisie résultats'!BD97:BH97,0)))),"A",SUM('Saisie résultats'!J97:L97,'Saisie résultats'!AY97:AZ97,'Saisie résultats'!BD97:BH97)))</f>
      </c>
      <c r="G98" s="38">
        <f>IF(ISBLANK('Liste élèves'!B99),"",IF(NOT(AND(ISERROR(MATCH("A",'Saisie résultats'!S97:W97,0)),ISERROR(MATCH("A",'Saisie résultats'!AI97:AK97,0)),ISERROR(MATCH("A",'Saisie résultats'!AN97:AT97,0)))),"A",SUM('Saisie résultats'!S97:W97,'Saisie résultats'!AI97:AK97,'Saisie résultats'!AN97:AT97)))</f>
      </c>
      <c r="H98" s="38">
        <f>IF(ISBLANK('Liste élèves'!B99),"",IF(NOT(AND(ISERROR(MATCH("A",'Saisie résultats'!AE97:AH97,0)),ISERROR(MATCH("A",'Saisie résultats'!AI97:AM97,0)),ISERROR(MATCH("A",'Saisie résultats'!AV97:AX97,0)))),"A",SUM('Saisie résultats'!AE97:AH97,'Saisie résultats'!AL97:AM97,'Saisie résultats'!AU97:AX97)))</f>
      </c>
      <c r="I98" s="38">
        <f>IF(ISBLANK('Liste élèves'!B99),"",IF(NOT(AND(ISERROR(MATCH("A",'Saisie résultats'!BO97:BS97,0)),ISERROR(MATCH("A",'Saisie résultats'!BV97:BX97,0)))),"A",SUM('Saisie résultats'!BO97:BS97,'Saisie résultats'!BV97:BX97)))</f>
      </c>
      <c r="J98" s="38">
        <f>IF(ISBLANK('Liste élèves'!B99),"",IF(NOT(AND(ISERROR(MATCH("A",'Saisie résultats'!BT97:BU97,0)),ISERROR(MATCH("A",'Saisie résultats'!BY97:CH97,0)))),"A",SUM('Saisie résultats'!BT97:BU97,'Saisie résultats'!BY97:CH97)))</f>
      </c>
      <c r="K98" s="38">
        <f>IF(ISBLANK('Liste élèves'!B99),"",IF(NOT(AND(ISERROR(MATCH("A",'Saisie résultats'!CL97:CR97,0)))),"A",SUM('Saisie résultats'!CL97:CR97)))</f>
      </c>
      <c r="L98" s="38">
        <f>IF(ISBLANK('Liste élèves'!B99),"",IF(NOT(AND(ISERROR(MATCH("A",'Saisie résultats'!CI97:CK97,0)),ISERROR(MATCH("A",'Saisie résultats'!CS97:CV97,0)))),"A",SUM('Saisie résultats'!CI97:CK97,'Saisie résultats'!CS97:CV97)))</f>
      </c>
      <c r="M98" s="38">
        <f>IF(ISBLANK('Liste élèves'!B99),"",IF(NOT(AND(ISERROR(MATCH("A",'Saisie résultats'!BL97:BN97,0)),ISERROR(MATCH("A",'Saisie résultats'!CW97:CY97,0)))),"A",SUM('Saisie résultats'!BL97:BN97,'Saisie résultats'!CW97:CY97)))</f>
      </c>
      <c r="N98" s="22" t="b">
        <f>AND(NOT(ISBLANK('Liste élèves'!B99)),COUNTA('Saisie résultats'!D97:CY97)&lt;&gt;100)</f>
        <v>0</v>
      </c>
      <c r="O98" s="22">
        <f>COUNTBLANK('Saisie résultats'!D97:CY97)-O$9</f>
        <v>100</v>
      </c>
      <c r="P98" s="22" t="b">
        <f t="shared" si="4"/>
        <v>1</v>
      </c>
      <c r="Q98" s="22">
        <f>IF(ISBLANK('Liste élèves'!B99),"",IF(OR(ISTEXT(D98),ISTEXT(E98),ISTEXT(F98),ISTEXT(G98),ISTEXT(H98)),"",SUM(D98:H98)))</f>
      </c>
      <c r="R98" s="22">
        <f>IF(ISBLANK('Liste élèves'!B99),"",IF(OR(ISTEXT(I98),ISTEXT(J98),ISTEXT(K98),ISTEXT(L98),ISTEXT(M98)),"",SUM(I98:M98)))</f>
      </c>
      <c r="AD98" s="39"/>
      <c r="AE98" s="39"/>
      <c r="AF98" s="40"/>
      <c r="AG98" s="40"/>
      <c r="AH98" s="40"/>
      <c r="AI98" s="40"/>
      <c r="AJ98" s="40"/>
      <c r="IS98" s="7"/>
    </row>
    <row r="99" spans="2:253" s="22" customFormat="1" ht="15" customHeight="1">
      <c r="B99" s="36">
        <v>90</v>
      </c>
      <c r="C99" s="37">
        <f>IF(ISBLANK('Liste élèves'!B100),"",('Liste élèves'!B100))</f>
      </c>
      <c r="D99" s="38">
        <f>IF(ISBLANK('Liste élèves'!B100),"",IF(NOT(AND(ISERROR(MATCH("A",'Saisie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</f>
      </c>
      <c r="E99" s="38">
        <f>IF(ISBLANK('Liste élèves'!B100),"",IF(NOT(AND(ISERROR(MATCH("A",'Saisie résultats'!M98:R98,0)),ISERROR(MATCH("A",'Saisie résultats'!AC98:AC98,0)),ISERROR(MATCH("A",'Saisie résultats'!BA98:BC98,0)))),"A",SUM('Saisie résultats'!M98:R98,'Saisie résultats'!AC98,'Saisie résultats'!BA98:BC98)))</f>
      </c>
      <c r="F99" s="38">
        <f>IF(ISBLANK('Liste élèves'!B100),"",IF(NOT(AND(ISERROR(MATCH("A",'Saisie résultats'!J98:L98,0)),ISERROR(MATCH("A",'Saisie résultats'!AY98:AZ98,0)),ISERROR(MATCH("A",'Saisie résultats'!BD98:BH98,0)))),"A",SUM('Saisie résultats'!J98:L98,'Saisie résultats'!AY98:AZ98,'Saisie résultats'!BD98:BH98)))</f>
      </c>
      <c r="G99" s="38">
        <f>IF(ISBLANK('Liste élèves'!B100),"",IF(NOT(AND(ISERROR(MATCH("A",'Saisie résultats'!S98:W98,0)),ISERROR(MATCH("A",'Saisie résultats'!AI98:AK98,0)),ISERROR(MATCH("A",'Saisie résultats'!AN98:AT98,0)))),"A",SUM('Saisie résultats'!S98:W98,'Saisie résultats'!AI98:AK98,'Saisie résultats'!AN98:AT98)))</f>
      </c>
      <c r="H99" s="38">
        <f>IF(ISBLANK('Liste élèves'!B100),"",IF(NOT(AND(ISERROR(MATCH("A",'Saisie résultats'!AE98:AH98,0)),ISERROR(MATCH("A",'Saisie résultats'!AI98:AM98,0)),ISERROR(MATCH("A",'Saisie résultats'!AV98:AX98,0)))),"A",SUM('Saisie résultats'!AE98:AH98,'Saisie résultats'!AL98:AM98,'Saisie résultats'!AU98:AX98)))</f>
      </c>
      <c r="I99" s="38">
        <f>IF(ISBLANK('Liste élèves'!B100),"",IF(NOT(AND(ISERROR(MATCH("A",'Saisie résultats'!BO98:BS98,0)),ISERROR(MATCH("A",'Saisie résultats'!BV98:BX98,0)))),"A",SUM('Saisie résultats'!BO98:BS98,'Saisie résultats'!BV98:BX98)))</f>
      </c>
      <c r="J99" s="38">
        <f>IF(ISBLANK('Liste élèves'!B100),"",IF(NOT(AND(ISERROR(MATCH("A",'Saisie résultats'!BT98:BU98,0)),ISERROR(MATCH("A",'Saisie résultats'!BY98:CH98,0)))),"A",SUM('Saisie résultats'!BT98:BU98,'Saisie résultats'!BY98:CH98)))</f>
      </c>
      <c r="K99" s="38">
        <f>IF(ISBLANK('Liste élèves'!B100),"",IF(NOT(AND(ISERROR(MATCH("A",'Saisie résultats'!CL98:CR98,0)))),"A",SUM('Saisie résultats'!CL98:CR98)))</f>
      </c>
      <c r="L99" s="38">
        <f>IF(ISBLANK('Liste élèves'!B100),"",IF(NOT(AND(ISERROR(MATCH("A",'Saisie résultats'!CI98:CK98,0)),ISERROR(MATCH("A",'Saisie résultats'!CS98:CV98,0)))),"A",SUM('Saisie résultats'!CI98:CK98,'Saisie résultats'!CS98:CV98)))</f>
      </c>
      <c r="M99" s="38">
        <f>IF(ISBLANK('Liste élèves'!B100),"",IF(NOT(AND(ISERROR(MATCH("A",'Saisie résultats'!BL98:BN98,0)),ISERROR(MATCH("A",'Saisie résultats'!CW98:CY98,0)))),"A",SUM('Saisie résultats'!BL98:BN98,'Saisie résultats'!CW98:CY98)))</f>
      </c>
      <c r="N99" s="22" t="b">
        <f>AND(NOT(ISBLANK('Liste élèves'!B100)),COUNTA('Saisie résultats'!D98:CY98)&lt;&gt;100)</f>
        <v>0</v>
      </c>
      <c r="O99" s="22">
        <f>COUNTBLANK('Saisie résultats'!D98:CY98)-O$9</f>
        <v>100</v>
      </c>
      <c r="P99" s="22" t="b">
        <f t="shared" si="4"/>
        <v>1</v>
      </c>
      <c r="Q99" s="22">
        <f>IF(ISBLANK('Liste élèves'!B100),"",IF(OR(ISTEXT(D99),ISTEXT(E99),ISTEXT(F99),ISTEXT(G99),ISTEXT(H99)),"",SUM(D99:H99)))</f>
      </c>
      <c r="R99" s="22">
        <f>IF(ISBLANK('Liste élèves'!B100),"",IF(OR(ISTEXT(I99),ISTEXT(J99),ISTEXT(K99),ISTEXT(L99),ISTEXT(M99)),"",SUM(I99:M99)))</f>
      </c>
      <c r="AD99" s="39"/>
      <c r="AE99" s="39"/>
      <c r="AF99" s="40"/>
      <c r="AG99" s="40"/>
      <c r="AH99" s="40"/>
      <c r="AI99" s="40"/>
      <c r="AJ99" s="40"/>
      <c r="IS99" s="7"/>
    </row>
    <row r="100" spans="2:253" s="22" customFormat="1" ht="15" customHeight="1">
      <c r="B100" s="36">
        <v>91</v>
      </c>
      <c r="C100" s="37">
        <f>IF(ISBLANK('Liste élèves'!B101),"",('Liste élèves'!B101))</f>
      </c>
      <c r="D100" s="38">
        <f>IF(ISBLANK('Liste élèves'!B101),"",IF(NOT(AND(ISERROR(MATCH("A",'Saisie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</f>
      </c>
      <c r="E100" s="38">
        <f>IF(ISBLANK('Liste élèves'!B101),"",IF(NOT(AND(ISERROR(MATCH("A",'Saisie résultats'!M99:R99,0)),ISERROR(MATCH("A",'Saisie résultats'!AC99:AC99,0)),ISERROR(MATCH("A",'Saisie résultats'!BA99:BC99,0)))),"A",SUM('Saisie résultats'!M99:R99,'Saisie résultats'!AC99,'Saisie résultats'!BA99:BC99)))</f>
      </c>
      <c r="F100" s="38">
        <f>IF(ISBLANK('Liste élèves'!B101),"",IF(NOT(AND(ISERROR(MATCH("A",'Saisie résultats'!J99:L99,0)),ISERROR(MATCH("A",'Saisie résultats'!AY99:AZ99,0)),ISERROR(MATCH("A",'Saisie résultats'!BD99:BH99,0)))),"A",SUM('Saisie résultats'!J99:L99,'Saisie résultats'!AY99:AZ99,'Saisie résultats'!BD99:BH99)))</f>
      </c>
      <c r="G100" s="38">
        <f>IF(ISBLANK('Liste élèves'!B101),"",IF(NOT(AND(ISERROR(MATCH("A",'Saisie résultats'!S99:W99,0)),ISERROR(MATCH("A",'Saisie résultats'!AI99:AK99,0)),ISERROR(MATCH("A",'Saisie résultats'!AN99:AT99,0)))),"A",SUM('Saisie résultats'!S99:W99,'Saisie résultats'!AI99:AK99,'Saisie résultats'!AN99:AT99)))</f>
      </c>
      <c r="H100" s="38">
        <f>IF(ISBLANK('Liste élèves'!B101),"",IF(NOT(AND(ISERROR(MATCH("A",'Saisie résultats'!AE99:AH99,0)),ISERROR(MATCH("A",'Saisie résultats'!AI99:AM99,0)),ISERROR(MATCH("A",'Saisie résultats'!AV99:AX99,0)))),"A",SUM('Saisie résultats'!AE99:AH99,'Saisie résultats'!AL99:AM99,'Saisie résultats'!AU99:AX99)))</f>
      </c>
      <c r="I100" s="38">
        <f>IF(ISBLANK('Liste élèves'!B101),"",IF(NOT(AND(ISERROR(MATCH("A",'Saisie résultats'!BO99:BS99,0)),ISERROR(MATCH("A",'Saisie résultats'!BV99:BX99,0)))),"A",SUM('Saisie résultats'!BO99:BS99,'Saisie résultats'!BV99:BX99)))</f>
      </c>
      <c r="J100" s="38">
        <f>IF(ISBLANK('Liste élèves'!B101),"",IF(NOT(AND(ISERROR(MATCH("A",'Saisie résultats'!BT99:BU99,0)),ISERROR(MATCH("A",'Saisie résultats'!BY99:CH99,0)))),"A",SUM('Saisie résultats'!BT99:BU99,'Saisie résultats'!BY99:CH99)))</f>
      </c>
      <c r="K100" s="38">
        <f>IF(ISBLANK('Liste élèves'!B101),"",IF(NOT(AND(ISERROR(MATCH("A",'Saisie résultats'!CL99:CR99,0)))),"A",SUM('Saisie résultats'!CL99:CR99)))</f>
      </c>
      <c r="L100" s="38">
        <f>IF(ISBLANK('Liste élèves'!B101),"",IF(NOT(AND(ISERROR(MATCH("A",'Saisie résultats'!CI99:CK99,0)),ISERROR(MATCH("A",'Saisie résultats'!CS99:CV99,0)))),"A",SUM('Saisie résultats'!CI99:CK99,'Saisie résultats'!CS99:CV99)))</f>
      </c>
      <c r="M100" s="38">
        <f>IF(ISBLANK('Liste élèves'!B101),"",IF(NOT(AND(ISERROR(MATCH("A",'Saisie résultats'!BL99:BN99,0)),ISERROR(MATCH("A",'Saisie résultats'!CW99:CY99,0)))),"A",SUM('Saisie résultats'!BL99:BN99,'Saisie résultats'!CW99:CY99)))</f>
      </c>
      <c r="N100" s="22" t="b">
        <f>AND(NOT(ISBLANK('Liste élèves'!B101)),COUNTA('Saisie résultats'!D99:CY99)&lt;&gt;100)</f>
        <v>0</v>
      </c>
      <c r="O100" s="22">
        <f>COUNTBLANK('Saisie résultats'!D99:CY99)-O$9</f>
        <v>100</v>
      </c>
      <c r="P100" s="22" t="b">
        <f t="shared" si="4"/>
        <v>1</v>
      </c>
      <c r="Q100" s="22">
        <f>IF(ISBLANK('Liste élèves'!B101),"",IF(OR(ISTEXT(D100),ISTEXT(E100),ISTEXT(F100),ISTEXT(G100),ISTEXT(H100)),"",SUM(D100:H100)))</f>
      </c>
      <c r="R100" s="22">
        <f>IF(ISBLANK('Liste élèves'!B101),"",IF(OR(ISTEXT(I100),ISTEXT(J100),ISTEXT(K100),ISTEXT(L100),ISTEXT(M100)),"",SUM(I100:M100)))</f>
      </c>
      <c r="AD100" s="39"/>
      <c r="AE100" s="39"/>
      <c r="AF100" s="40"/>
      <c r="AG100" s="40"/>
      <c r="AH100" s="40"/>
      <c r="AI100" s="40"/>
      <c r="AJ100" s="40"/>
      <c r="IS100" s="7"/>
    </row>
    <row r="101" spans="2:253" s="22" customFormat="1" ht="15" customHeight="1">
      <c r="B101" s="36">
        <v>92</v>
      </c>
      <c r="C101" s="37">
        <f>IF(ISBLANK('Liste élèves'!B102),"",('Liste élèves'!B102))</f>
      </c>
      <c r="D101" s="38">
        <f>IF(ISBLANK('Liste élèves'!B102),"",IF(NOT(AND(ISERROR(MATCH("A",'Saisie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</f>
      </c>
      <c r="E101" s="38">
        <f>IF(ISBLANK('Liste élèves'!B102),"",IF(NOT(AND(ISERROR(MATCH("A",'Saisie résultats'!M100:R100,0)),ISERROR(MATCH("A",'Saisie résultats'!AC100:AC100,0)),ISERROR(MATCH("A",'Saisie résultats'!BA100:BC100,0)))),"A",SUM('Saisie résultats'!M100:R100,'Saisie résultats'!AC100,'Saisie résultats'!BA100:BC100)))</f>
      </c>
      <c r="F101" s="38">
        <f>IF(ISBLANK('Liste élèves'!B102),"",IF(NOT(AND(ISERROR(MATCH("A",'Saisie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</f>
      </c>
      <c r="G101" s="38">
        <f>IF(ISBLANK('Liste élèves'!B102),"",IF(NOT(AND(ISERROR(MATCH("A",'Saisie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</f>
      </c>
      <c r="H101" s="38">
        <f>IF(ISBLANK('Liste élèves'!B102),"",IF(NOT(AND(ISERROR(MATCH("A",'Saisie résultats'!AE100:AH100,0)),ISERROR(MATCH("A",'Saisie résultats'!AI100:AM100,0)),ISERROR(MATCH("A",'Saisie résultats'!AV100:AX100,0)))),"A",SUM('Saisie résultats'!AE100:AH100,'Saisie résultats'!AL100:AM100,'Saisie résultats'!AU100:AX100)))</f>
      </c>
      <c r="I101" s="38">
        <f>IF(ISBLANK('Liste élèves'!B102),"",IF(NOT(AND(ISERROR(MATCH("A",'Saisie résultats'!BO100:BS100,0)),ISERROR(MATCH("A",'Saisie résultats'!BV100:BX100,0)))),"A",SUM('Saisie résultats'!BO100:BS100,'Saisie résultats'!BV100:BX100)))</f>
      </c>
      <c r="J101" s="38">
        <f>IF(ISBLANK('Liste élèves'!B102),"",IF(NOT(AND(ISERROR(MATCH("A",'Saisie résultats'!BT100:BU100,0)),ISERROR(MATCH("A",'Saisie résultats'!BY100:CH100,0)))),"A",SUM('Saisie résultats'!BT100:BU100,'Saisie résultats'!BY100:CH100)))</f>
      </c>
      <c r="K101" s="38">
        <f>IF(ISBLANK('Liste élèves'!B102),"",IF(NOT(AND(ISERROR(MATCH("A",'Saisie résultats'!CL100:CR100,0)))),"A",SUM('Saisie résultats'!CL100:CR100)))</f>
      </c>
      <c r="L101" s="38">
        <f>IF(ISBLANK('Liste élèves'!B102),"",IF(NOT(AND(ISERROR(MATCH("A",'Saisie résultats'!CI100:CK100,0)),ISERROR(MATCH("A",'Saisie résultats'!CS100:CV100,0)))),"A",SUM('Saisie résultats'!CI100:CK100,'Saisie résultats'!CS100:CV100)))</f>
      </c>
      <c r="M101" s="38">
        <f>IF(ISBLANK('Liste élèves'!B102),"",IF(NOT(AND(ISERROR(MATCH("A",'Saisie résultats'!BL100:BN100,0)),ISERROR(MATCH("A",'Saisie résultats'!CW100:CY100,0)))),"A",SUM('Saisie résultats'!BL100:BN100,'Saisie résultats'!CW100:CY100)))</f>
      </c>
      <c r="N101" s="22" t="b">
        <f>AND(NOT(ISBLANK('Liste élèves'!B102)),COUNTA('Saisie résultats'!D100:CY100)&lt;&gt;100)</f>
        <v>0</v>
      </c>
      <c r="O101" s="22">
        <f>COUNTBLANK('Saisie résultats'!D100:CY100)-O$9</f>
        <v>100</v>
      </c>
      <c r="P101" s="22" t="b">
        <f t="shared" si="4"/>
        <v>1</v>
      </c>
      <c r="Q101" s="22">
        <f>IF(ISBLANK('Liste élèves'!B102),"",IF(OR(ISTEXT(D101),ISTEXT(E101),ISTEXT(F101),ISTEXT(G101),ISTEXT(H101)),"",SUM(D101:H101)))</f>
      </c>
      <c r="R101" s="22">
        <f>IF(ISBLANK('Liste élèves'!B102),"",IF(OR(ISTEXT(I101),ISTEXT(J101),ISTEXT(K101),ISTEXT(L101),ISTEXT(M101)),"",SUM(I101:M101)))</f>
      </c>
      <c r="AD101" s="39"/>
      <c r="AE101" s="39"/>
      <c r="AF101" s="40"/>
      <c r="AG101" s="40"/>
      <c r="AH101" s="40"/>
      <c r="AI101" s="40"/>
      <c r="AJ101" s="40"/>
      <c r="IS101" s="7"/>
    </row>
    <row r="102" spans="2:253" s="22" customFormat="1" ht="15" customHeight="1">
      <c r="B102" s="36">
        <v>93</v>
      </c>
      <c r="C102" s="37">
        <f>IF(ISBLANK('Liste élèves'!B103),"",('Liste élèves'!B103))</f>
      </c>
      <c r="D102" s="38">
        <f>IF(ISBLANK('Liste élèves'!B103),"",IF(NOT(AND(ISERROR(MATCH("A",'Saisie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</f>
      </c>
      <c r="E102" s="38">
        <f>IF(ISBLANK('Liste élèves'!B103),"",IF(NOT(AND(ISERROR(MATCH("A",'Saisie résultats'!M101:R101,0)),ISERROR(MATCH("A",'Saisie résultats'!AC101:AC101,0)),ISERROR(MATCH("A",'Saisie résultats'!BA101:BC101,0)))),"A",SUM('Saisie résultats'!M101:R101,'Saisie résultats'!AC101,'Saisie résultats'!BA101:BC101)))</f>
      </c>
      <c r="F102" s="38">
        <f>IF(ISBLANK('Liste élèves'!B103),"",IF(NOT(AND(ISERROR(MATCH("A",'Saisie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</f>
      </c>
      <c r="G102" s="38">
        <f>IF(ISBLANK('Liste élèves'!B103),"",IF(NOT(AND(ISERROR(MATCH("A",'Saisie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</f>
      </c>
      <c r="H102" s="38">
        <f>IF(ISBLANK('Liste élèves'!B103),"",IF(NOT(AND(ISERROR(MATCH("A",'Saisie résultats'!AE101:AH101,0)),ISERROR(MATCH("A",'Saisie résultats'!AI101:AM101,0)),ISERROR(MATCH("A",'Saisie résultats'!AV101:AX101,0)))),"A",SUM('Saisie résultats'!AE101:AH101,'Saisie résultats'!AL101:AM101,'Saisie résultats'!AU101:AX101)))</f>
      </c>
      <c r="I102" s="38">
        <f>IF(ISBLANK('Liste élèves'!B103),"",IF(NOT(AND(ISERROR(MATCH("A",'Saisie résultats'!BO101:BS101,0)),ISERROR(MATCH("A",'Saisie résultats'!BV101:BX101,0)))),"A",SUM('Saisie résultats'!BO101:BS101,'Saisie résultats'!BV101:BX101)))</f>
      </c>
      <c r="J102" s="38">
        <f>IF(ISBLANK('Liste élèves'!B103),"",IF(NOT(AND(ISERROR(MATCH("A",'Saisie résultats'!BT101:BU101,0)),ISERROR(MATCH("A",'Saisie résultats'!BY101:CH101,0)))),"A",SUM('Saisie résultats'!BT101:BU101,'Saisie résultats'!BY101:CH101)))</f>
      </c>
      <c r="K102" s="38">
        <f>IF(ISBLANK('Liste élèves'!B103),"",IF(NOT(AND(ISERROR(MATCH("A",'Saisie résultats'!CL101:CR101,0)))),"A",SUM('Saisie résultats'!CL101:CR101)))</f>
      </c>
      <c r="L102" s="38">
        <f>IF(ISBLANK('Liste élèves'!B103),"",IF(NOT(AND(ISERROR(MATCH("A",'Saisie résultats'!CI101:CK101,0)),ISERROR(MATCH("A",'Saisie résultats'!CS101:CV101,0)))),"A",SUM('Saisie résultats'!CI101:CK101,'Saisie résultats'!CS101:CV101)))</f>
      </c>
      <c r="M102" s="38">
        <f>IF(ISBLANK('Liste élèves'!B103),"",IF(NOT(AND(ISERROR(MATCH("A",'Saisie résultats'!BL101:BN101,0)),ISERROR(MATCH("A",'Saisie résultats'!CW101:CY101,0)))),"A",SUM('Saisie résultats'!BL101:BN101,'Saisie résultats'!CW101:CY101)))</f>
      </c>
      <c r="N102" s="22" t="b">
        <f>AND(NOT(ISBLANK('Liste élèves'!B103)),COUNTA('Saisie résultats'!D101:CY101)&lt;&gt;100)</f>
        <v>0</v>
      </c>
      <c r="O102" s="22">
        <f>COUNTBLANK('Saisie résultats'!D101:CY101)-O$9</f>
        <v>100</v>
      </c>
      <c r="P102" s="22" t="b">
        <f t="shared" si="4"/>
        <v>1</v>
      </c>
      <c r="Q102" s="22">
        <f>IF(ISBLANK('Liste élèves'!B103),"",IF(OR(ISTEXT(D102),ISTEXT(E102),ISTEXT(F102),ISTEXT(G102),ISTEXT(H102)),"",SUM(D102:H102)))</f>
      </c>
      <c r="R102" s="22">
        <f>IF(ISBLANK('Liste élèves'!B103),"",IF(OR(ISTEXT(I102),ISTEXT(J102),ISTEXT(K102),ISTEXT(L102),ISTEXT(M102)),"",SUM(I102:M102)))</f>
      </c>
      <c r="AD102" s="39"/>
      <c r="AE102" s="39"/>
      <c r="AF102" s="40"/>
      <c r="AG102" s="40"/>
      <c r="AH102" s="40"/>
      <c r="AI102" s="40"/>
      <c r="AJ102" s="40"/>
      <c r="IS102" s="7"/>
    </row>
    <row r="103" spans="2:253" s="22" customFormat="1" ht="15" customHeight="1">
      <c r="B103" s="36">
        <v>94</v>
      </c>
      <c r="C103" s="37">
        <f>IF(ISBLANK('Liste élèves'!B104),"",('Liste élèves'!B104))</f>
      </c>
      <c r="D103" s="38">
        <f>IF(ISBLANK('Liste élèves'!B104),"",IF(NOT(AND(ISERROR(MATCH("A",'Saisie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</f>
      </c>
      <c r="E103" s="38">
        <f>IF(ISBLANK('Liste élèves'!B104),"",IF(NOT(AND(ISERROR(MATCH("A",'Saisie résultats'!M102:R102,0)),ISERROR(MATCH("A",'Saisie résultats'!AC102:AC102,0)),ISERROR(MATCH("A",'Saisie résultats'!BA102:BC102,0)))),"A",SUM('Saisie résultats'!M102:R102,'Saisie résultats'!AC102,'Saisie résultats'!BA102:BC102)))</f>
      </c>
      <c r="F103" s="38">
        <f>IF(ISBLANK('Liste élèves'!B104),"",IF(NOT(AND(ISERROR(MATCH("A",'Saisie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</f>
      </c>
      <c r="G103" s="38">
        <f>IF(ISBLANK('Liste élèves'!B104),"",IF(NOT(AND(ISERROR(MATCH("A",'Saisie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</f>
      </c>
      <c r="H103" s="38">
        <f>IF(ISBLANK('Liste élèves'!B104),"",IF(NOT(AND(ISERROR(MATCH("A",'Saisie résultats'!AE102:AH102,0)),ISERROR(MATCH("A",'Saisie résultats'!AI102:AM102,0)),ISERROR(MATCH("A",'Saisie résultats'!AV102:AX102,0)))),"A",SUM('Saisie résultats'!AE102:AH102,'Saisie résultats'!AL102:AM102,'Saisie résultats'!AU102:AX102)))</f>
      </c>
      <c r="I103" s="38">
        <f>IF(ISBLANK('Liste élèves'!B104),"",IF(NOT(AND(ISERROR(MATCH("A",'Saisie résultats'!BO102:BS102,0)),ISERROR(MATCH("A",'Saisie résultats'!BV102:BX102,0)))),"A",SUM('Saisie résultats'!BO102:BS102,'Saisie résultats'!BV102:BX102)))</f>
      </c>
      <c r="J103" s="38">
        <f>IF(ISBLANK('Liste élèves'!B104),"",IF(NOT(AND(ISERROR(MATCH("A",'Saisie résultats'!BT102:BU102,0)),ISERROR(MATCH("A",'Saisie résultats'!BY102:CH102,0)))),"A",SUM('Saisie résultats'!BT102:BU102,'Saisie résultats'!BY102:CH102)))</f>
      </c>
      <c r="K103" s="38">
        <f>IF(ISBLANK('Liste élèves'!B104),"",IF(NOT(AND(ISERROR(MATCH("A",'Saisie résultats'!CL102:CR102,0)))),"A",SUM('Saisie résultats'!CL102:CR102)))</f>
      </c>
      <c r="L103" s="38">
        <f>IF(ISBLANK('Liste élèves'!B104),"",IF(NOT(AND(ISERROR(MATCH("A",'Saisie résultats'!CI102:CK102,0)),ISERROR(MATCH("A",'Saisie résultats'!CS102:CV102,0)))),"A",SUM('Saisie résultats'!CI102:CK102,'Saisie résultats'!CS102:CV102)))</f>
      </c>
      <c r="M103" s="38">
        <f>IF(ISBLANK('Liste élèves'!B104),"",IF(NOT(AND(ISERROR(MATCH("A",'Saisie résultats'!BL102:BN102,0)),ISERROR(MATCH("A",'Saisie résultats'!CW102:CY102,0)))),"A",SUM('Saisie résultats'!BL102:BN102,'Saisie résultats'!CW102:CY102)))</f>
      </c>
      <c r="N103" s="22" t="b">
        <f>AND(NOT(ISBLANK('Liste élèves'!B104)),COUNTA('Saisie résultats'!D102:CY102)&lt;&gt;100)</f>
        <v>0</v>
      </c>
      <c r="O103" s="22">
        <f>COUNTBLANK('Saisie résultats'!D102:CY102)-O$9</f>
        <v>100</v>
      </c>
      <c r="P103" s="22" t="b">
        <f t="shared" si="4"/>
        <v>1</v>
      </c>
      <c r="Q103" s="22">
        <f>IF(ISBLANK('Liste élèves'!B104),"",IF(OR(ISTEXT(D103),ISTEXT(E103),ISTEXT(F103),ISTEXT(G103),ISTEXT(H103)),"",SUM(D103:H103)))</f>
      </c>
      <c r="R103" s="22">
        <f>IF(ISBLANK('Liste élèves'!B104),"",IF(OR(ISTEXT(I103),ISTEXT(J103),ISTEXT(K103),ISTEXT(L103),ISTEXT(M103)),"",SUM(I103:M103)))</f>
      </c>
      <c r="AD103" s="39"/>
      <c r="AE103" s="39"/>
      <c r="AF103" s="40"/>
      <c r="AG103" s="40"/>
      <c r="AH103" s="40"/>
      <c r="AI103" s="40"/>
      <c r="AJ103" s="40"/>
      <c r="IS103" s="7"/>
    </row>
    <row r="104" spans="2:253" s="22" customFormat="1" ht="15" customHeight="1">
      <c r="B104" s="36">
        <v>95</v>
      </c>
      <c r="C104" s="37">
        <f>IF(ISBLANK('Liste élèves'!B105),"",('Liste élèves'!B105))</f>
      </c>
      <c r="D104" s="38">
        <f>IF(ISBLANK('Liste élèves'!B105),"",IF(NOT(AND(ISERROR(MATCH("A",'Saisie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</f>
      </c>
      <c r="E104" s="38">
        <f>IF(ISBLANK('Liste élèves'!B105),"",IF(NOT(AND(ISERROR(MATCH("A",'Saisie résultats'!M103:R103,0)),ISERROR(MATCH("A",'Saisie résultats'!AC103:AC103,0)),ISERROR(MATCH("A",'Saisie résultats'!BA103:BC103,0)))),"A",SUM('Saisie résultats'!M103:R103,'Saisie résultats'!AC103,'Saisie résultats'!BA103:BC103)))</f>
      </c>
      <c r="F104" s="38">
        <f>IF(ISBLANK('Liste élèves'!B105),"",IF(NOT(AND(ISERROR(MATCH("A",'Saisie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</f>
      </c>
      <c r="G104" s="38">
        <f>IF(ISBLANK('Liste élèves'!B105),"",IF(NOT(AND(ISERROR(MATCH("A",'Saisie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</f>
      </c>
      <c r="H104" s="38">
        <f>IF(ISBLANK('Liste élèves'!B105),"",IF(NOT(AND(ISERROR(MATCH("A",'Saisie résultats'!AE103:AH103,0)),ISERROR(MATCH("A",'Saisie résultats'!AI103:AM103,0)),ISERROR(MATCH("A",'Saisie résultats'!AV103:AX103,0)))),"A",SUM('Saisie résultats'!AE103:AH103,'Saisie résultats'!AL103:AM103,'Saisie résultats'!AU103:AX103)))</f>
      </c>
      <c r="I104" s="38">
        <f>IF(ISBLANK('Liste élèves'!B105),"",IF(NOT(AND(ISERROR(MATCH("A",'Saisie résultats'!BO103:BS103,0)),ISERROR(MATCH("A",'Saisie résultats'!BV103:BX103,0)))),"A",SUM('Saisie résultats'!BO103:BS103,'Saisie résultats'!BV103:BX103)))</f>
      </c>
      <c r="J104" s="38">
        <f>IF(ISBLANK('Liste élèves'!B105),"",IF(NOT(AND(ISERROR(MATCH("A",'Saisie résultats'!BT103:BU103,0)),ISERROR(MATCH("A",'Saisie résultats'!BY103:CH103,0)))),"A",SUM('Saisie résultats'!BT103:BU103,'Saisie résultats'!BY103:CH103)))</f>
      </c>
      <c r="K104" s="38">
        <f>IF(ISBLANK('Liste élèves'!B105),"",IF(NOT(AND(ISERROR(MATCH("A",'Saisie résultats'!CL103:CR103,0)))),"A",SUM('Saisie résultats'!CL103:CR103)))</f>
      </c>
      <c r="L104" s="38">
        <f>IF(ISBLANK('Liste élèves'!B105),"",IF(NOT(AND(ISERROR(MATCH("A",'Saisie résultats'!CI103:CK103,0)),ISERROR(MATCH("A",'Saisie résultats'!CS103:CV103,0)))),"A",SUM('Saisie résultats'!CI103:CK103,'Saisie résultats'!CS103:CV103)))</f>
      </c>
      <c r="M104" s="38">
        <f>IF(ISBLANK('Liste élèves'!B105),"",IF(NOT(AND(ISERROR(MATCH("A",'Saisie résultats'!BL103:BN103,0)),ISERROR(MATCH("A",'Saisie résultats'!CW103:CY103,0)))),"A",SUM('Saisie résultats'!BL103:BN103,'Saisie résultats'!CW103:CY103)))</f>
      </c>
      <c r="N104" s="22" t="b">
        <f>AND(NOT(ISBLANK('Liste élèves'!B105)),COUNTA('Saisie résultats'!D103:CY103)&lt;&gt;100)</f>
        <v>0</v>
      </c>
      <c r="O104" s="22">
        <f>COUNTBLANK('Saisie résultats'!D103:CY103)-O$9</f>
        <v>100</v>
      </c>
      <c r="P104" s="22" t="b">
        <f t="shared" si="4"/>
        <v>1</v>
      </c>
      <c r="Q104" s="22">
        <f>IF(ISBLANK('Liste élèves'!B105),"",IF(OR(ISTEXT(D104),ISTEXT(E104),ISTEXT(F104),ISTEXT(G104),ISTEXT(H104)),"",SUM(D104:H104)))</f>
      </c>
      <c r="R104" s="22">
        <f>IF(ISBLANK('Liste élèves'!B105),"",IF(OR(ISTEXT(I104),ISTEXT(J104),ISTEXT(K104),ISTEXT(L104),ISTEXT(M104)),"",SUM(I104:M104)))</f>
      </c>
      <c r="IS104" s="7"/>
    </row>
    <row r="105" spans="2:253" s="22" customFormat="1" ht="15" customHeight="1">
      <c r="B105" s="36">
        <v>96</v>
      </c>
      <c r="C105" s="37">
        <f>IF(ISBLANK('Liste élèves'!B106),"",('Liste élèves'!B106))</f>
      </c>
      <c r="D105" s="38">
        <f>IF(ISBLANK('Liste élèves'!B106),"",IF(NOT(AND(ISERROR(MATCH("A",'Saisie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</f>
      </c>
      <c r="E105" s="38">
        <f>IF(ISBLANK('Liste élèves'!B106),"",IF(NOT(AND(ISERROR(MATCH("A",'Saisie résultats'!M104:R104,0)),ISERROR(MATCH("A",'Saisie résultats'!AC104:AC104,0)),ISERROR(MATCH("A",'Saisie résultats'!BA104:BC104,0)))),"A",SUM('Saisie résultats'!M104:R104,'Saisie résultats'!AC104,'Saisie résultats'!BA104:BC104)))</f>
      </c>
      <c r="F105" s="38">
        <f>IF(ISBLANK('Liste élèves'!B106),"",IF(NOT(AND(ISERROR(MATCH("A",'Saisie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</f>
      </c>
      <c r="G105" s="38">
        <f>IF(ISBLANK('Liste élèves'!B106),"",IF(NOT(AND(ISERROR(MATCH("A",'Saisie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</f>
      </c>
      <c r="H105" s="38">
        <f>IF(ISBLANK('Liste élèves'!B106),"",IF(NOT(AND(ISERROR(MATCH("A",'Saisie résultats'!AE104:AH104,0)),ISERROR(MATCH("A",'Saisie résultats'!AI104:AM104,0)),ISERROR(MATCH("A",'Saisie résultats'!AV104:AX104,0)))),"A",SUM('Saisie résultats'!AE104:AH104,'Saisie résultats'!AL104:AM104,'Saisie résultats'!AU104:AX104)))</f>
      </c>
      <c r="I105" s="38">
        <f>IF(ISBLANK('Liste élèves'!B106),"",IF(NOT(AND(ISERROR(MATCH("A",'Saisie résultats'!BO104:BS104,0)),ISERROR(MATCH("A",'Saisie résultats'!BV104:BX104,0)))),"A",SUM('Saisie résultats'!BO104:BS104,'Saisie résultats'!BV104:BX104)))</f>
      </c>
      <c r="J105" s="38">
        <f>IF(ISBLANK('Liste élèves'!B106),"",IF(NOT(AND(ISERROR(MATCH("A",'Saisie résultats'!BT104:BU104,0)),ISERROR(MATCH("A",'Saisie résultats'!BY104:CH104,0)))),"A",SUM('Saisie résultats'!BT104:BU104,'Saisie résultats'!BY104:CH104)))</f>
      </c>
      <c r="K105" s="38">
        <f>IF(ISBLANK('Liste élèves'!B106),"",IF(NOT(AND(ISERROR(MATCH("A",'Saisie résultats'!CL104:CR104,0)))),"A",SUM('Saisie résultats'!CL104:CR104)))</f>
      </c>
      <c r="L105" s="38">
        <f>IF(ISBLANK('Liste élèves'!B106),"",IF(NOT(AND(ISERROR(MATCH("A",'Saisie résultats'!CI104:CK104,0)),ISERROR(MATCH("A",'Saisie résultats'!CS104:CV104,0)))),"A",SUM('Saisie résultats'!CI104:CK104,'Saisie résultats'!CS104:CV104)))</f>
      </c>
      <c r="M105" s="38">
        <f>IF(ISBLANK('Liste élèves'!B106),"",IF(NOT(AND(ISERROR(MATCH("A",'Saisie résultats'!BL104:BN104,0)),ISERROR(MATCH("A",'Saisie résultats'!CW104:CY104,0)))),"A",SUM('Saisie résultats'!BL104:BN104,'Saisie résultats'!CW104:CY104)))</f>
      </c>
      <c r="N105" s="22" t="b">
        <f>AND(NOT(ISBLANK('Liste élèves'!B106)),COUNTA('Saisie résultats'!D104:CY104)&lt;&gt;100)</f>
        <v>0</v>
      </c>
      <c r="O105" s="22">
        <f>COUNTBLANK('Saisie résultats'!D104:CY104)-O$9</f>
        <v>100</v>
      </c>
      <c r="P105" s="22" t="b">
        <f t="shared" si="4"/>
        <v>1</v>
      </c>
      <c r="Q105" s="22">
        <f>IF(ISBLANK('Liste élèves'!B106),"",IF(OR(ISTEXT(D105),ISTEXT(E105),ISTEXT(F105),ISTEXT(G105),ISTEXT(H105)),"",SUM(D105:H105)))</f>
      </c>
      <c r="R105" s="22">
        <f>IF(ISBLANK('Liste élèves'!B106),"",IF(OR(ISTEXT(I105),ISTEXT(J105),ISTEXT(K105),ISTEXT(L105),ISTEXT(M105)),"",SUM(I105:M105)))</f>
      </c>
      <c r="AD105" s="39"/>
      <c r="AE105" s="39"/>
      <c r="AF105" s="40"/>
      <c r="AG105" s="40"/>
      <c r="AH105" s="40"/>
      <c r="AI105" s="40"/>
      <c r="AJ105" s="40"/>
      <c r="IS105" s="7"/>
    </row>
    <row r="106" spans="2:253" s="22" customFormat="1" ht="15" customHeight="1">
      <c r="B106" s="36">
        <v>97</v>
      </c>
      <c r="C106" s="37">
        <f>IF(ISBLANK('Liste élèves'!B107),"",('Liste élèves'!B107))</f>
      </c>
      <c r="D106" s="38">
        <f>IF(ISBLANK('Liste élèves'!B107),"",IF(NOT(AND(ISERROR(MATCH("A",'Saisie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</f>
      </c>
      <c r="E106" s="38">
        <f>IF(ISBLANK('Liste élèves'!B107),"",IF(NOT(AND(ISERROR(MATCH("A",'Saisie résultats'!M105:R105,0)),ISERROR(MATCH("A",'Saisie résultats'!AC105:AC105,0)),ISERROR(MATCH("A",'Saisie résultats'!BA105:BC105,0)))),"A",SUM('Saisie résultats'!M105:R105,'Saisie résultats'!AC105,'Saisie résultats'!BA105:BC105)))</f>
      </c>
      <c r="F106" s="38">
        <f>IF(ISBLANK('Liste élèves'!B107),"",IF(NOT(AND(ISERROR(MATCH("A",'Saisie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</f>
      </c>
      <c r="G106" s="38">
        <f>IF(ISBLANK('Liste élèves'!B107),"",IF(NOT(AND(ISERROR(MATCH("A",'Saisie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</f>
      </c>
      <c r="H106" s="38">
        <f>IF(ISBLANK('Liste élèves'!B107),"",IF(NOT(AND(ISERROR(MATCH("A",'Saisie résultats'!AE105:AH105,0)),ISERROR(MATCH("A",'Saisie résultats'!AI105:AM105,0)),ISERROR(MATCH("A",'Saisie résultats'!AV105:AX105,0)))),"A",SUM('Saisie résultats'!AE105:AH105,'Saisie résultats'!AL105:AM105,'Saisie résultats'!AU105:AX105)))</f>
      </c>
      <c r="I106" s="38">
        <f>IF(ISBLANK('Liste élèves'!B107),"",IF(NOT(AND(ISERROR(MATCH("A",'Saisie résultats'!BO105:BS105,0)),ISERROR(MATCH("A",'Saisie résultats'!BV105:BX105,0)))),"A",SUM('Saisie résultats'!BO105:BS105,'Saisie résultats'!BV105:BX105)))</f>
      </c>
      <c r="J106" s="38">
        <f>IF(ISBLANK('Liste élèves'!B107),"",IF(NOT(AND(ISERROR(MATCH("A",'Saisie résultats'!BT105:BU105,0)),ISERROR(MATCH("A",'Saisie résultats'!BY105:CH105,0)))),"A",SUM('Saisie résultats'!BT105:BU105,'Saisie résultats'!BY105:CH105)))</f>
      </c>
      <c r="K106" s="38">
        <f>IF(ISBLANK('Liste élèves'!B107),"",IF(NOT(AND(ISERROR(MATCH("A",'Saisie résultats'!CL105:CR105,0)))),"A",SUM('Saisie résultats'!CL105:CR105)))</f>
      </c>
      <c r="L106" s="38">
        <f>IF(ISBLANK('Liste élèves'!B107),"",IF(NOT(AND(ISERROR(MATCH("A",'Saisie résultats'!CI105:CK105,0)),ISERROR(MATCH("A",'Saisie résultats'!CS105:CV105,0)))),"A",SUM('Saisie résultats'!CI105:CK105,'Saisie résultats'!CS105:CV105)))</f>
      </c>
      <c r="M106" s="38">
        <f>IF(ISBLANK('Liste élèves'!B107),"",IF(NOT(AND(ISERROR(MATCH("A",'Saisie résultats'!BL105:BN105,0)),ISERROR(MATCH("A",'Saisie résultats'!CW105:CY105,0)))),"A",SUM('Saisie résultats'!BL105:BN105,'Saisie résultats'!CW105:CY105)))</f>
      </c>
      <c r="N106" s="22" t="b">
        <f>AND(NOT(ISBLANK('Liste élèves'!B107)),COUNTA('Saisie résultats'!D105:CY105)&lt;&gt;100)</f>
        <v>0</v>
      </c>
      <c r="O106" s="22">
        <f>COUNTBLANK('Saisie résultats'!D105:CY105)-O$9</f>
        <v>100</v>
      </c>
      <c r="P106" s="22" t="b">
        <f aca="true" t="shared" si="5" ref="P106:P137">OR(N106,COUNTIF(D106:M106,"A")&gt;0,IF(C106="",TRUE,FALSE))</f>
        <v>1</v>
      </c>
      <c r="Q106" s="22">
        <f>IF(ISBLANK('Liste élèves'!B107),"",IF(OR(ISTEXT(D106),ISTEXT(E106),ISTEXT(F106),ISTEXT(G106),ISTEXT(H106)),"",SUM(D106:H106)))</f>
      </c>
      <c r="R106" s="22">
        <f>IF(ISBLANK('Liste élèves'!B107),"",IF(OR(ISTEXT(I106),ISTEXT(J106),ISTEXT(K106),ISTEXT(L106),ISTEXT(M106)),"",SUM(I106:M106)))</f>
      </c>
      <c r="AD106" s="39"/>
      <c r="AE106" s="39"/>
      <c r="AF106" s="40"/>
      <c r="AG106" s="40"/>
      <c r="AH106" s="40"/>
      <c r="AI106" s="40"/>
      <c r="AJ106" s="40"/>
      <c r="IS106" s="7"/>
    </row>
    <row r="107" spans="2:253" s="22" customFormat="1" ht="15" customHeight="1">
      <c r="B107" s="36">
        <v>98</v>
      </c>
      <c r="C107" s="37">
        <f>IF(ISBLANK('Liste élèves'!B108),"",('Liste élèves'!B108))</f>
      </c>
      <c r="D107" s="38">
        <f>IF(ISBLANK('Liste élèves'!B108),"",IF(NOT(AND(ISERROR(MATCH("A",'Saisie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</f>
      </c>
      <c r="E107" s="38">
        <f>IF(ISBLANK('Liste élèves'!B108),"",IF(NOT(AND(ISERROR(MATCH("A",'Saisie résultats'!M106:R106,0)),ISERROR(MATCH("A",'Saisie résultats'!AC106:AC106,0)),ISERROR(MATCH("A",'Saisie résultats'!BA106:BC106,0)))),"A",SUM('Saisie résultats'!M106:R106,'Saisie résultats'!AC106,'Saisie résultats'!BA106:BC106)))</f>
      </c>
      <c r="F107" s="38">
        <f>IF(ISBLANK('Liste élèves'!B108),"",IF(NOT(AND(ISERROR(MATCH("A",'Saisie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</f>
      </c>
      <c r="G107" s="38">
        <f>IF(ISBLANK('Liste élèves'!B108),"",IF(NOT(AND(ISERROR(MATCH("A",'Saisie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</f>
      </c>
      <c r="H107" s="38">
        <f>IF(ISBLANK('Liste élèves'!B108),"",IF(NOT(AND(ISERROR(MATCH("A",'Saisie résultats'!AE106:AH106,0)),ISERROR(MATCH("A",'Saisie résultats'!AI106:AM106,0)),ISERROR(MATCH("A",'Saisie résultats'!AV106:AX106,0)))),"A",SUM('Saisie résultats'!AE106:AH106,'Saisie résultats'!AL106:AM106,'Saisie résultats'!AU106:AX106)))</f>
      </c>
      <c r="I107" s="38">
        <f>IF(ISBLANK('Liste élèves'!B108),"",IF(NOT(AND(ISERROR(MATCH("A",'Saisie résultats'!BO106:BS106,0)),ISERROR(MATCH("A",'Saisie résultats'!BV106:BX106,0)))),"A",SUM('Saisie résultats'!BO106:BS106,'Saisie résultats'!BV106:BX106)))</f>
      </c>
      <c r="J107" s="38">
        <f>IF(ISBLANK('Liste élèves'!B108),"",IF(NOT(AND(ISERROR(MATCH("A",'Saisie résultats'!BT106:BU106,0)),ISERROR(MATCH("A",'Saisie résultats'!BY106:CH106,0)))),"A",SUM('Saisie résultats'!BT106:BU106,'Saisie résultats'!BY106:CH106)))</f>
      </c>
      <c r="K107" s="38">
        <f>IF(ISBLANK('Liste élèves'!B108),"",IF(NOT(AND(ISERROR(MATCH("A",'Saisie résultats'!CL106:CR106,0)))),"A",SUM('Saisie résultats'!CL106:CR106)))</f>
      </c>
      <c r="L107" s="38">
        <f>IF(ISBLANK('Liste élèves'!B108),"",IF(NOT(AND(ISERROR(MATCH("A",'Saisie résultats'!CI106:CK106,0)),ISERROR(MATCH("A",'Saisie résultats'!CS106:CV106,0)))),"A",SUM('Saisie résultats'!CI106:CK106,'Saisie résultats'!CS106:CV106)))</f>
      </c>
      <c r="M107" s="38">
        <f>IF(ISBLANK('Liste élèves'!B108),"",IF(NOT(AND(ISERROR(MATCH("A",'Saisie résultats'!BL106:BN106,0)),ISERROR(MATCH("A",'Saisie résultats'!CW106:CY106,0)))),"A",SUM('Saisie résultats'!BL106:BN106,'Saisie résultats'!CW106:CY106)))</f>
      </c>
      <c r="N107" s="22" t="b">
        <f>AND(NOT(ISBLANK('Liste élèves'!B108)),COUNTA('Saisie résultats'!D106:CY106)&lt;&gt;100)</f>
        <v>0</v>
      </c>
      <c r="O107" s="22">
        <f>COUNTBLANK('Saisie résultats'!D106:CY106)-O$9</f>
        <v>100</v>
      </c>
      <c r="P107" s="22" t="b">
        <f t="shared" si="5"/>
        <v>1</v>
      </c>
      <c r="Q107" s="22">
        <f>IF(ISBLANK('Liste élèves'!B108),"",IF(OR(ISTEXT(D107),ISTEXT(E107),ISTEXT(F107),ISTEXT(G107),ISTEXT(H107)),"",SUM(D107:H107)))</f>
      </c>
      <c r="R107" s="22">
        <f>IF(ISBLANK('Liste élèves'!B108),"",IF(OR(ISTEXT(I107),ISTEXT(J107),ISTEXT(K107),ISTEXT(L107),ISTEXT(M107)),"",SUM(I107:M107)))</f>
      </c>
      <c r="AD107" s="39"/>
      <c r="AE107" s="39"/>
      <c r="AF107" s="40"/>
      <c r="AG107" s="40"/>
      <c r="AH107" s="40"/>
      <c r="AI107" s="40"/>
      <c r="AJ107" s="40"/>
      <c r="IS107" s="7"/>
    </row>
    <row r="108" spans="2:253" s="22" customFormat="1" ht="15" customHeight="1">
      <c r="B108" s="36">
        <v>99</v>
      </c>
      <c r="C108" s="37">
        <f>IF(ISBLANK('Liste élèves'!B109),"",('Liste élèves'!B109))</f>
      </c>
      <c r="D108" s="38">
        <f>IF(ISBLANK('Liste élèves'!B109),"",IF(NOT(AND(ISERROR(MATCH("A",'Saisie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</f>
      </c>
      <c r="E108" s="38">
        <f>IF(ISBLANK('Liste élèves'!B109),"",IF(NOT(AND(ISERROR(MATCH("A",'Saisie résultats'!M107:R107,0)),ISERROR(MATCH("A",'Saisie résultats'!AC107:AC107,0)),ISERROR(MATCH("A",'Saisie résultats'!BA107:BC107,0)))),"A",SUM('Saisie résultats'!M107:R107,'Saisie résultats'!AC107,'Saisie résultats'!BA107:BC107)))</f>
      </c>
      <c r="F108" s="38">
        <f>IF(ISBLANK('Liste élèves'!B109),"",IF(NOT(AND(ISERROR(MATCH("A",'Saisie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</f>
      </c>
      <c r="G108" s="38">
        <f>IF(ISBLANK('Liste élèves'!B109),"",IF(NOT(AND(ISERROR(MATCH("A",'Saisie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</f>
      </c>
      <c r="H108" s="38">
        <f>IF(ISBLANK('Liste élèves'!B109),"",IF(NOT(AND(ISERROR(MATCH("A",'Saisie résultats'!AE107:AH107,0)),ISERROR(MATCH("A",'Saisie résultats'!AI107:AM107,0)),ISERROR(MATCH("A",'Saisie résultats'!AV107:AX107,0)))),"A",SUM('Saisie résultats'!AE107:AH107,'Saisie résultats'!AL107:AM107,'Saisie résultats'!AU107:AX107)))</f>
      </c>
      <c r="I108" s="38">
        <f>IF(ISBLANK('Liste élèves'!B109),"",IF(NOT(AND(ISERROR(MATCH("A",'Saisie résultats'!BO107:BS107,0)),ISERROR(MATCH("A",'Saisie résultats'!BV107:BX107,0)))),"A",SUM('Saisie résultats'!BO107:BS107,'Saisie résultats'!BV107:BX107)))</f>
      </c>
      <c r="J108" s="38">
        <f>IF(ISBLANK('Liste élèves'!B109),"",IF(NOT(AND(ISERROR(MATCH("A",'Saisie résultats'!BT107:BU107,0)),ISERROR(MATCH("A",'Saisie résultats'!BY107:CH107,0)))),"A",SUM('Saisie résultats'!BT107:BU107,'Saisie résultats'!BY107:CH107)))</f>
      </c>
      <c r="K108" s="38">
        <f>IF(ISBLANK('Liste élèves'!B109),"",IF(NOT(AND(ISERROR(MATCH("A",'Saisie résultats'!CL107:CR107,0)))),"A",SUM('Saisie résultats'!CL107:CR107)))</f>
      </c>
      <c r="L108" s="38">
        <f>IF(ISBLANK('Liste élèves'!B109),"",IF(NOT(AND(ISERROR(MATCH("A",'Saisie résultats'!CI107:CK107,0)),ISERROR(MATCH("A",'Saisie résultats'!CS107:CV107,0)))),"A",SUM('Saisie résultats'!CI107:CK107,'Saisie résultats'!CS107:CV107)))</f>
      </c>
      <c r="M108" s="38">
        <f>IF(ISBLANK('Liste élèves'!B109),"",IF(NOT(AND(ISERROR(MATCH("A",'Saisie résultats'!BL107:BN107,0)),ISERROR(MATCH("A",'Saisie résultats'!CW107:CY107,0)))),"A",SUM('Saisie résultats'!BL107:BN107,'Saisie résultats'!CW107:CY107)))</f>
      </c>
      <c r="N108" s="22" t="b">
        <f>AND(NOT(ISBLANK('Liste élèves'!B109)),COUNTA('Saisie résultats'!D107:CY107)&lt;&gt;100)</f>
        <v>0</v>
      </c>
      <c r="O108" s="22">
        <f>COUNTBLANK('Saisie résultats'!D107:CY107)-O$9</f>
        <v>100</v>
      </c>
      <c r="P108" s="22" t="b">
        <f t="shared" si="5"/>
        <v>1</v>
      </c>
      <c r="Q108" s="22">
        <f>IF(ISBLANK('Liste élèves'!B109),"",IF(OR(ISTEXT(D108),ISTEXT(E108),ISTEXT(F108),ISTEXT(G108),ISTEXT(H108)),"",SUM(D108:H108)))</f>
      </c>
      <c r="R108" s="22">
        <f>IF(ISBLANK('Liste élèves'!B109),"",IF(OR(ISTEXT(I108),ISTEXT(J108),ISTEXT(K108),ISTEXT(L108),ISTEXT(M108)),"",SUM(I108:M108)))</f>
      </c>
      <c r="AD108" s="39"/>
      <c r="AE108" s="39"/>
      <c r="AF108" s="40"/>
      <c r="AG108" s="40"/>
      <c r="AH108" s="40"/>
      <c r="AI108" s="40"/>
      <c r="AJ108" s="40"/>
      <c r="IS108" s="7"/>
    </row>
    <row r="109" spans="2:253" s="22" customFormat="1" ht="15" customHeight="1">
      <c r="B109" s="36">
        <v>100</v>
      </c>
      <c r="C109" s="37">
        <f>IF(ISBLANK('Liste élèves'!B110),"",('Liste élèves'!B110))</f>
      </c>
      <c r="D109" s="38">
        <f>IF(ISBLANK('Liste élèves'!B110),"",IF(NOT(AND(ISERROR(MATCH("A",'Saisie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</f>
      </c>
      <c r="E109" s="38">
        <f>IF(ISBLANK('Liste élèves'!B110),"",IF(NOT(AND(ISERROR(MATCH("A",'Saisie résultats'!M108:R108,0)),ISERROR(MATCH("A",'Saisie résultats'!AC108:AC108,0)),ISERROR(MATCH("A",'Saisie résultats'!BA108:BC108,0)))),"A",SUM('Saisie résultats'!M108:R108,'Saisie résultats'!AC108,'Saisie résultats'!BA108:BC108)))</f>
      </c>
      <c r="F109" s="38">
        <f>IF(ISBLANK('Liste élèves'!B110),"",IF(NOT(AND(ISERROR(MATCH("A",'Saisie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</f>
      </c>
      <c r="G109" s="38">
        <f>IF(ISBLANK('Liste élèves'!B110),"",IF(NOT(AND(ISERROR(MATCH("A",'Saisie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</f>
      </c>
      <c r="H109" s="38">
        <f>IF(ISBLANK('Liste élèves'!B110),"",IF(NOT(AND(ISERROR(MATCH("A",'Saisie résultats'!AE108:AH108,0)),ISERROR(MATCH("A",'Saisie résultats'!AI108:AM108,0)),ISERROR(MATCH("A",'Saisie résultats'!AV108:AX108,0)))),"A",SUM('Saisie résultats'!AE108:AH108,'Saisie résultats'!AL108:AM108,'Saisie résultats'!AU108:AX108)))</f>
      </c>
      <c r="I109" s="38">
        <f>IF(ISBLANK('Liste élèves'!B110),"",IF(NOT(AND(ISERROR(MATCH("A",'Saisie résultats'!BO108:BS108,0)),ISERROR(MATCH("A",'Saisie résultats'!BV108:BX108,0)))),"A",SUM('Saisie résultats'!BO108:BS108,'Saisie résultats'!BV108:BX108)))</f>
      </c>
      <c r="J109" s="38">
        <f>IF(ISBLANK('Liste élèves'!B110),"",IF(NOT(AND(ISERROR(MATCH("A",'Saisie résultats'!BT108:BU108,0)),ISERROR(MATCH("A",'Saisie résultats'!BY108:CH108,0)))),"A",SUM('Saisie résultats'!BT108:BU108,'Saisie résultats'!BY108:CH108)))</f>
      </c>
      <c r="K109" s="38">
        <f>IF(ISBLANK('Liste élèves'!B110),"",IF(NOT(AND(ISERROR(MATCH("A",'Saisie résultats'!CL108:CR108,0)))),"A",SUM('Saisie résultats'!CL108:CR108)))</f>
      </c>
      <c r="L109" s="38">
        <f>IF(ISBLANK('Liste élèves'!B110),"",IF(NOT(AND(ISERROR(MATCH("A",'Saisie résultats'!CI108:CK108,0)),ISERROR(MATCH("A",'Saisie résultats'!CS108:CV108,0)))),"A",SUM('Saisie résultats'!CI108:CK108,'Saisie résultats'!CS108:CV108)))</f>
      </c>
      <c r="M109" s="38">
        <f>IF(ISBLANK('Liste élèves'!B110),"",IF(NOT(AND(ISERROR(MATCH("A",'Saisie résultats'!BL108:BN108,0)),ISERROR(MATCH("A",'Saisie résultats'!CW108:CY108,0)))),"A",SUM('Saisie résultats'!BL108:BN108,'Saisie résultats'!CW108:CY108)))</f>
      </c>
      <c r="N109" s="22" t="b">
        <f>AND(NOT(ISBLANK('Liste élèves'!B110)),COUNTA('Saisie résultats'!D108:CY108)&lt;&gt;100)</f>
        <v>0</v>
      </c>
      <c r="O109" s="22">
        <f>COUNTBLANK('Saisie résultats'!D108:CY108)-O$9</f>
        <v>100</v>
      </c>
      <c r="P109" s="22" t="b">
        <f t="shared" si="5"/>
        <v>1</v>
      </c>
      <c r="Q109" s="22">
        <f>IF(ISBLANK('Liste élèves'!B110),"",IF(OR(ISTEXT(D109),ISTEXT(E109),ISTEXT(F109),ISTEXT(G109),ISTEXT(H109)),"",SUM(D109:H109)))</f>
      </c>
      <c r="R109" s="22">
        <f>IF(ISBLANK('Liste élèves'!B110),"",IF(OR(ISTEXT(I109),ISTEXT(J109),ISTEXT(K109),ISTEXT(L109),ISTEXT(M109)),"",SUM(I109:M109)))</f>
      </c>
      <c r="AD109" s="39"/>
      <c r="AE109" s="39"/>
      <c r="AF109" s="40"/>
      <c r="AG109" s="40"/>
      <c r="AH109" s="40"/>
      <c r="AI109" s="40"/>
      <c r="AJ109" s="40"/>
      <c r="IS109" s="7"/>
    </row>
    <row r="110" spans="2:253" s="22" customFormat="1" ht="15" customHeight="1">
      <c r="B110" s="36">
        <v>101</v>
      </c>
      <c r="C110" s="37">
        <f>IF(ISBLANK('Liste élèves'!B111),"",('Liste élèves'!B111))</f>
      </c>
      <c r="D110" s="38">
        <f>IF(ISBLANK('Liste élèves'!B111),"",IF(NOT(AND(ISERROR(MATCH("A",'Saisie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</f>
      </c>
      <c r="E110" s="38">
        <f>IF(ISBLANK('Liste élèves'!B111),"",IF(NOT(AND(ISERROR(MATCH("A",'Saisie résultats'!M109:R109,0)),ISERROR(MATCH("A",'Saisie résultats'!AC109:AC109,0)),ISERROR(MATCH("A",'Saisie résultats'!BA109:BC109,0)))),"A",SUM('Saisie résultats'!M109:R109,'Saisie résultats'!AC109,'Saisie résultats'!BA109:BC109)))</f>
      </c>
      <c r="F110" s="38">
        <f>IF(ISBLANK('Liste élèves'!B111),"",IF(NOT(AND(ISERROR(MATCH("A",'Saisie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</f>
      </c>
      <c r="G110" s="38">
        <f>IF(ISBLANK('Liste élèves'!B111),"",IF(NOT(AND(ISERROR(MATCH("A",'Saisie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</f>
      </c>
      <c r="H110" s="38">
        <f>IF(ISBLANK('Liste élèves'!B111),"",IF(NOT(AND(ISERROR(MATCH("A",'Saisie résultats'!AE109:AH109,0)),ISERROR(MATCH("A",'Saisie résultats'!AI109:AM109,0)),ISERROR(MATCH("A",'Saisie résultats'!AV109:AX109,0)))),"A",SUM('Saisie résultats'!AE109:AH109,'Saisie résultats'!AL109:AM109,'Saisie résultats'!AU109:AX109)))</f>
      </c>
      <c r="I110" s="38">
        <f>IF(ISBLANK('Liste élèves'!B111),"",IF(NOT(AND(ISERROR(MATCH("A",'Saisie résultats'!BO109:BS109,0)),ISERROR(MATCH("A",'Saisie résultats'!BV109:BX109,0)))),"A",SUM('Saisie résultats'!BO109:BS109,'Saisie résultats'!BV109:BX109)))</f>
      </c>
      <c r="J110" s="38">
        <f>IF(ISBLANK('Liste élèves'!B111),"",IF(NOT(AND(ISERROR(MATCH("A",'Saisie résultats'!BT109:BU109,0)),ISERROR(MATCH("A",'Saisie résultats'!BY109:CH109,0)))),"A",SUM('Saisie résultats'!BT109:BU109,'Saisie résultats'!BY109:CH109)))</f>
      </c>
      <c r="K110" s="38">
        <f>IF(ISBLANK('Liste élèves'!B111),"",IF(NOT(AND(ISERROR(MATCH("A",'Saisie résultats'!CL109:CR109,0)))),"A",SUM('Saisie résultats'!CL109:CR109)))</f>
      </c>
      <c r="L110" s="38">
        <f>IF(ISBLANK('Liste élèves'!B111),"",IF(NOT(AND(ISERROR(MATCH("A",'Saisie résultats'!CI109:CK109,0)),ISERROR(MATCH("A",'Saisie résultats'!CS109:CV109,0)))),"A",SUM('Saisie résultats'!CI109:CK109,'Saisie résultats'!CS109:CV109)))</f>
      </c>
      <c r="M110" s="38">
        <f>IF(ISBLANK('Liste élèves'!B111),"",IF(NOT(AND(ISERROR(MATCH("A",'Saisie résultats'!BL109:BN109,0)),ISERROR(MATCH("A",'Saisie résultats'!CW109:CY109,0)))),"A",SUM('Saisie résultats'!BL109:BN109,'Saisie résultats'!CW109:CY109)))</f>
      </c>
      <c r="N110" s="22" t="b">
        <f>AND(NOT(ISBLANK('Liste élèves'!B111)),COUNTA('Saisie résultats'!D109:CY109)&lt;&gt;100)</f>
        <v>0</v>
      </c>
      <c r="O110" s="22">
        <f>COUNTBLANK('Saisie résultats'!D109:CY109)-O$9</f>
        <v>100</v>
      </c>
      <c r="P110" s="22" t="b">
        <f t="shared" si="5"/>
        <v>1</v>
      </c>
      <c r="Q110" s="22">
        <f>IF(ISBLANK('Liste élèves'!B111),"",IF(OR(ISTEXT(D110),ISTEXT(E110),ISTEXT(F110),ISTEXT(G110),ISTEXT(H110)),"",SUM(D110:H110)))</f>
      </c>
      <c r="R110" s="22">
        <f>IF(ISBLANK('Liste élèves'!B111),"",IF(OR(ISTEXT(I110),ISTEXT(J110),ISTEXT(K110),ISTEXT(L110),ISTEXT(M110)),"",SUM(I110:M110)))</f>
      </c>
      <c r="AD110" s="39"/>
      <c r="AE110" s="39"/>
      <c r="AF110" s="40"/>
      <c r="AG110" s="40"/>
      <c r="AH110" s="40"/>
      <c r="AI110" s="40"/>
      <c r="AJ110" s="40"/>
      <c r="IS110" s="7"/>
    </row>
    <row r="111" spans="2:253" s="22" customFormat="1" ht="15" customHeight="1">
      <c r="B111" s="36">
        <v>102</v>
      </c>
      <c r="C111" s="37">
        <f>IF(ISBLANK('Liste élèves'!B112),"",('Liste élèves'!B112))</f>
      </c>
      <c r="D111" s="38">
        <f>IF(ISBLANK('Liste élèves'!B112),"",IF(NOT(AND(ISERROR(MATCH("A",'Saisie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</f>
      </c>
      <c r="E111" s="38">
        <f>IF(ISBLANK('Liste élèves'!B112),"",IF(NOT(AND(ISERROR(MATCH("A",'Saisie résultats'!M110:R110,0)),ISERROR(MATCH("A",'Saisie résultats'!AC110:AC110,0)),ISERROR(MATCH("A",'Saisie résultats'!BA110:BC110,0)))),"A",SUM('Saisie résultats'!M110:R110,'Saisie résultats'!AC110,'Saisie résultats'!BA110:BC110)))</f>
      </c>
      <c r="F111" s="38">
        <f>IF(ISBLANK('Liste élèves'!B112),"",IF(NOT(AND(ISERROR(MATCH("A",'Saisie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</f>
      </c>
      <c r="G111" s="38">
        <f>IF(ISBLANK('Liste élèves'!B112),"",IF(NOT(AND(ISERROR(MATCH("A",'Saisie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</f>
      </c>
      <c r="H111" s="38">
        <f>IF(ISBLANK('Liste élèves'!B112),"",IF(NOT(AND(ISERROR(MATCH("A",'Saisie résultats'!AE110:AH110,0)),ISERROR(MATCH("A",'Saisie résultats'!AI110:AM110,0)),ISERROR(MATCH("A",'Saisie résultats'!AV110:AX110,0)))),"A",SUM('Saisie résultats'!AE110:AH110,'Saisie résultats'!AL110:AM110,'Saisie résultats'!AU110:AX110)))</f>
      </c>
      <c r="I111" s="38">
        <f>IF(ISBLANK('Liste élèves'!B112),"",IF(NOT(AND(ISERROR(MATCH("A",'Saisie résultats'!BO110:BS110,0)),ISERROR(MATCH("A",'Saisie résultats'!BV110:BX110,0)))),"A",SUM('Saisie résultats'!BO110:BS110,'Saisie résultats'!BV110:BX110)))</f>
      </c>
      <c r="J111" s="38">
        <f>IF(ISBLANK('Liste élèves'!B112),"",IF(NOT(AND(ISERROR(MATCH("A",'Saisie résultats'!BT110:BU110,0)),ISERROR(MATCH("A",'Saisie résultats'!BY110:CH110,0)))),"A",SUM('Saisie résultats'!BT110:BU110,'Saisie résultats'!BY110:CH110)))</f>
      </c>
      <c r="K111" s="38">
        <f>IF(ISBLANK('Liste élèves'!B112),"",IF(NOT(AND(ISERROR(MATCH("A",'Saisie résultats'!CL110:CR110,0)))),"A",SUM('Saisie résultats'!CL110:CR110)))</f>
      </c>
      <c r="L111" s="38">
        <f>IF(ISBLANK('Liste élèves'!B112),"",IF(NOT(AND(ISERROR(MATCH("A",'Saisie résultats'!CI110:CK110,0)),ISERROR(MATCH("A",'Saisie résultats'!CS110:CV110,0)))),"A",SUM('Saisie résultats'!CI110:CK110,'Saisie résultats'!CS110:CV110)))</f>
      </c>
      <c r="M111" s="38">
        <f>IF(ISBLANK('Liste élèves'!B112),"",IF(NOT(AND(ISERROR(MATCH("A",'Saisie résultats'!BL110:BN110,0)),ISERROR(MATCH("A",'Saisie résultats'!CW110:CY110,0)))),"A",SUM('Saisie résultats'!BL110:BN110,'Saisie résultats'!CW110:CY110)))</f>
      </c>
      <c r="N111" s="22" t="b">
        <f>AND(NOT(ISBLANK('Liste élèves'!B112)),COUNTA('Saisie résultats'!D110:CY110)&lt;&gt;100)</f>
        <v>0</v>
      </c>
      <c r="O111" s="22">
        <f>COUNTBLANK('Saisie résultats'!D110:CY110)-O$9</f>
        <v>100</v>
      </c>
      <c r="P111" s="22" t="b">
        <f t="shared" si="5"/>
        <v>1</v>
      </c>
      <c r="Q111" s="22">
        <f>IF(ISBLANK('Liste élèves'!B112),"",IF(OR(ISTEXT(D111),ISTEXT(E111),ISTEXT(F111),ISTEXT(G111),ISTEXT(H111)),"",SUM(D111:H111)))</f>
      </c>
      <c r="R111" s="22">
        <f>IF(ISBLANK('Liste élèves'!B112),"",IF(OR(ISTEXT(I111),ISTEXT(J111),ISTEXT(K111),ISTEXT(L111),ISTEXT(M111)),"",SUM(I111:M111)))</f>
      </c>
      <c r="AD111" s="39"/>
      <c r="AE111" s="39"/>
      <c r="AF111" s="40"/>
      <c r="AG111" s="40"/>
      <c r="AH111" s="40"/>
      <c r="AI111" s="40"/>
      <c r="AJ111" s="40"/>
      <c r="IS111" s="7"/>
    </row>
    <row r="112" spans="2:253" s="22" customFormat="1" ht="15" customHeight="1">
      <c r="B112" s="36">
        <v>103</v>
      </c>
      <c r="C112" s="37">
        <f>IF(ISBLANK('Liste élèves'!B113),"",('Liste élèves'!B113))</f>
      </c>
      <c r="D112" s="38">
        <f>IF(ISBLANK('Liste élèves'!B113),"",IF(NOT(AND(ISERROR(MATCH("A",'Saisie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</f>
      </c>
      <c r="E112" s="38">
        <f>IF(ISBLANK('Liste élèves'!B113),"",IF(NOT(AND(ISERROR(MATCH("A",'Saisie résultats'!M111:R111,0)),ISERROR(MATCH("A",'Saisie résultats'!AC111:AC111,0)),ISERROR(MATCH("A",'Saisie résultats'!BA111:BC111,0)))),"A",SUM('Saisie résultats'!M111:R111,'Saisie résultats'!AC111,'Saisie résultats'!BA111:BC111)))</f>
      </c>
      <c r="F112" s="38">
        <f>IF(ISBLANK('Liste élèves'!B113),"",IF(NOT(AND(ISERROR(MATCH("A",'Saisie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</f>
      </c>
      <c r="G112" s="38">
        <f>IF(ISBLANK('Liste élèves'!B113),"",IF(NOT(AND(ISERROR(MATCH("A",'Saisie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</f>
      </c>
      <c r="H112" s="38">
        <f>IF(ISBLANK('Liste élèves'!B113),"",IF(NOT(AND(ISERROR(MATCH("A",'Saisie résultats'!AE111:AH111,0)),ISERROR(MATCH("A",'Saisie résultats'!AI111:AM111,0)),ISERROR(MATCH("A",'Saisie résultats'!AV111:AX111,0)))),"A",SUM('Saisie résultats'!AE111:AH111,'Saisie résultats'!AL111:AM111,'Saisie résultats'!AU111:AX111)))</f>
      </c>
      <c r="I112" s="38">
        <f>IF(ISBLANK('Liste élèves'!B113),"",IF(NOT(AND(ISERROR(MATCH("A",'Saisie résultats'!BO111:BS111,0)),ISERROR(MATCH("A",'Saisie résultats'!BV111:BX111,0)))),"A",SUM('Saisie résultats'!BO111:BS111,'Saisie résultats'!BV111:BX111)))</f>
      </c>
      <c r="J112" s="38">
        <f>IF(ISBLANK('Liste élèves'!B113),"",IF(NOT(AND(ISERROR(MATCH("A",'Saisie résultats'!BT111:BU111,0)),ISERROR(MATCH("A",'Saisie résultats'!BY111:CH111,0)))),"A",SUM('Saisie résultats'!BT111:BU111,'Saisie résultats'!BY111:CH111)))</f>
      </c>
      <c r="K112" s="38">
        <f>IF(ISBLANK('Liste élèves'!B113),"",IF(NOT(AND(ISERROR(MATCH("A",'Saisie résultats'!CL111:CR111,0)))),"A",SUM('Saisie résultats'!CL111:CR111)))</f>
      </c>
      <c r="L112" s="38">
        <f>IF(ISBLANK('Liste élèves'!B113),"",IF(NOT(AND(ISERROR(MATCH("A",'Saisie résultats'!CI111:CK111,0)),ISERROR(MATCH("A",'Saisie résultats'!CS111:CV111,0)))),"A",SUM('Saisie résultats'!CI111:CK111,'Saisie résultats'!CS111:CV111)))</f>
      </c>
      <c r="M112" s="38">
        <f>IF(ISBLANK('Liste élèves'!B113),"",IF(NOT(AND(ISERROR(MATCH("A",'Saisie résultats'!BL111:BN111,0)),ISERROR(MATCH("A",'Saisie résultats'!CW111:CY111,0)))),"A",SUM('Saisie résultats'!BL111:BN111,'Saisie résultats'!CW111:CY111)))</f>
      </c>
      <c r="N112" s="22" t="b">
        <f>AND(NOT(ISBLANK('Liste élèves'!B113)),COUNTA('Saisie résultats'!D111:CY111)&lt;&gt;100)</f>
        <v>0</v>
      </c>
      <c r="O112" s="22">
        <f>COUNTBLANK('Saisie résultats'!D111:CY111)-O$9</f>
        <v>100</v>
      </c>
      <c r="P112" s="22" t="b">
        <f t="shared" si="5"/>
        <v>1</v>
      </c>
      <c r="Q112" s="22">
        <f>IF(ISBLANK('Liste élèves'!B113),"",IF(OR(ISTEXT(D112),ISTEXT(E112),ISTEXT(F112),ISTEXT(G112),ISTEXT(H112)),"",SUM(D112:H112)))</f>
      </c>
      <c r="R112" s="22">
        <f>IF(ISBLANK('Liste élèves'!B113),"",IF(OR(ISTEXT(I112),ISTEXT(J112),ISTEXT(K112),ISTEXT(L112),ISTEXT(M112)),"",SUM(I112:M112)))</f>
      </c>
      <c r="AD112" s="39"/>
      <c r="AE112" s="39"/>
      <c r="AF112" s="40"/>
      <c r="AG112" s="40"/>
      <c r="AH112" s="40"/>
      <c r="AI112" s="40"/>
      <c r="AJ112" s="40"/>
      <c r="IS112" s="7"/>
    </row>
    <row r="113" spans="2:253" s="22" customFormat="1" ht="15" customHeight="1">
      <c r="B113" s="36">
        <v>104</v>
      </c>
      <c r="C113" s="37">
        <f>IF(ISBLANK('Liste élèves'!B114),"",('Liste élèves'!B114))</f>
      </c>
      <c r="D113" s="38">
        <f>IF(ISBLANK('Liste élèves'!B114),"",IF(NOT(AND(ISERROR(MATCH("A",'Saisie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</f>
      </c>
      <c r="E113" s="38">
        <f>IF(ISBLANK('Liste élèves'!B114),"",IF(NOT(AND(ISERROR(MATCH("A",'Saisie résultats'!M112:R112,0)),ISERROR(MATCH("A",'Saisie résultats'!AC112:AC112,0)),ISERROR(MATCH("A",'Saisie résultats'!BA112:BC112,0)))),"A",SUM('Saisie résultats'!M112:R112,'Saisie résultats'!AC112,'Saisie résultats'!BA112:BC112)))</f>
      </c>
      <c r="F113" s="38">
        <f>IF(ISBLANK('Liste élèves'!B114),"",IF(NOT(AND(ISERROR(MATCH("A",'Saisie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</f>
      </c>
      <c r="G113" s="38">
        <f>IF(ISBLANK('Liste élèves'!B114),"",IF(NOT(AND(ISERROR(MATCH("A",'Saisie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</f>
      </c>
      <c r="H113" s="38">
        <f>IF(ISBLANK('Liste élèves'!B114),"",IF(NOT(AND(ISERROR(MATCH("A",'Saisie résultats'!AE112:AH112,0)),ISERROR(MATCH("A",'Saisie résultats'!AI112:AM112,0)),ISERROR(MATCH("A",'Saisie résultats'!AV112:AX112,0)))),"A",SUM('Saisie résultats'!AE112:AH112,'Saisie résultats'!AL112:AM112,'Saisie résultats'!AU112:AX112)))</f>
      </c>
      <c r="I113" s="38">
        <f>IF(ISBLANK('Liste élèves'!B114),"",IF(NOT(AND(ISERROR(MATCH("A",'Saisie résultats'!BO112:BS112,0)),ISERROR(MATCH("A",'Saisie résultats'!BV112:BX112,0)))),"A",SUM('Saisie résultats'!BO112:BS112,'Saisie résultats'!BV112:BX112)))</f>
      </c>
      <c r="J113" s="38">
        <f>IF(ISBLANK('Liste élèves'!B114),"",IF(NOT(AND(ISERROR(MATCH("A",'Saisie résultats'!BT112:BU112,0)),ISERROR(MATCH("A",'Saisie résultats'!BY112:CH112,0)))),"A",SUM('Saisie résultats'!BT112:BU112,'Saisie résultats'!BY112:CH112)))</f>
      </c>
      <c r="K113" s="38">
        <f>IF(ISBLANK('Liste élèves'!B114),"",IF(NOT(AND(ISERROR(MATCH("A",'Saisie résultats'!CL112:CR112,0)))),"A",SUM('Saisie résultats'!CL112:CR112)))</f>
      </c>
      <c r="L113" s="38">
        <f>IF(ISBLANK('Liste élèves'!B114),"",IF(NOT(AND(ISERROR(MATCH("A",'Saisie résultats'!CI112:CK112,0)),ISERROR(MATCH("A",'Saisie résultats'!CS112:CV112,0)))),"A",SUM('Saisie résultats'!CI112:CK112,'Saisie résultats'!CS112:CV112)))</f>
      </c>
      <c r="M113" s="38">
        <f>IF(ISBLANK('Liste élèves'!B114),"",IF(NOT(AND(ISERROR(MATCH("A",'Saisie résultats'!BL112:BN112,0)),ISERROR(MATCH("A",'Saisie résultats'!CW112:CY112,0)))),"A",SUM('Saisie résultats'!BL112:BN112,'Saisie résultats'!CW112:CY112)))</f>
      </c>
      <c r="N113" s="22" t="b">
        <f>AND(NOT(ISBLANK('Liste élèves'!B114)),COUNTA('Saisie résultats'!D112:CY112)&lt;&gt;100)</f>
        <v>0</v>
      </c>
      <c r="O113" s="22">
        <f>COUNTBLANK('Saisie résultats'!D112:CY112)-O$9</f>
        <v>100</v>
      </c>
      <c r="P113" s="22" t="b">
        <f t="shared" si="5"/>
        <v>1</v>
      </c>
      <c r="Q113" s="22">
        <f>IF(ISBLANK('Liste élèves'!B114),"",IF(OR(ISTEXT(D113),ISTEXT(E113),ISTEXT(F113),ISTEXT(G113),ISTEXT(H113)),"",SUM(D113:H113)))</f>
      </c>
      <c r="R113" s="22">
        <f>IF(ISBLANK('Liste élèves'!B114),"",IF(OR(ISTEXT(I113),ISTEXT(J113),ISTEXT(K113),ISTEXT(L113),ISTEXT(M113)),"",SUM(I113:M113)))</f>
      </c>
      <c r="AD113" s="39"/>
      <c r="AE113" s="39"/>
      <c r="AF113" s="40"/>
      <c r="AG113" s="40"/>
      <c r="AH113" s="40"/>
      <c r="AI113" s="40"/>
      <c r="AJ113" s="40"/>
      <c r="IS113" s="7"/>
    </row>
    <row r="114" spans="2:253" s="22" customFormat="1" ht="15" customHeight="1">
      <c r="B114" s="36">
        <v>105</v>
      </c>
      <c r="C114" s="37">
        <f>IF(ISBLANK('Liste élèves'!B115),"",('Liste élèves'!B115))</f>
      </c>
      <c r="D114" s="38">
        <f>IF(ISBLANK('Liste élèves'!B115),"",IF(NOT(AND(ISERROR(MATCH("A",'Saisie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</f>
      </c>
      <c r="E114" s="38">
        <f>IF(ISBLANK('Liste élèves'!B115),"",IF(NOT(AND(ISERROR(MATCH("A",'Saisie résultats'!M113:R113,0)),ISERROR(MATCH("A",'Saisie résultats'!AC113:AC113,0)),ISERROR(MATCH("A",'Saisie résultats'!BA113:BC113,0)))),"A",SUM('Saisie résultats'!M113:R113,'Saisie résultats'!AC113,'Saisie résultats'!BA113:BC113)))</f>
      </c>
      <c r="F114" s="38">
        <f>IF(ISBLANK('Liste élèves'!B115),"",IF(NOT(AND(ISERROR(MATCH("A",'Saisie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</f>
      </c>
      <c r="G114" s="38">
        <f>IF(ISBLANK('Liste élèves'!B115),"",IF(NOT(AND(ISERROR(MATCH("A",'Saisie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</f>
      </c>
      <c r="H114" s="38">
        <f>IF(ISBLANK('Liste élèves'!B115),"",IF(NOT(AND(ISERROR(MATCH("A",'Saisie résultats'!AE113:AH113,0)),ISERROR(MATCH("A",'Saisie résultats'!AI113:AM113,0)),ISERROR(MATCH("A",'Saisie résultats'!AV113:AX113,0)))),"A",SUM('Saisie résultats'!AE113:AH113,'Saisie résultats'!AL113:AM113,'Saisie résultats'!AU113:AX113)))</f>
      </c>
      <c r="I114" s="38">
        <f>IF(ISBLANK('Liste élèves'!B115),"",IF(NOT(AND(ISERROR(MATCH("A",'Saisie résultats'!BO113:BS113,0)),ISERROR(MATCH("A",'Saisie résultats'!BV113:BX113,0)))),"A",SUM('Saisie résultats'!BO113:BS113,'Saisie résultats'!BV113:BX113)))</f>
      </c>
      <c r="J114" s="38">
        <f>IF(ISBLANK('Liste élèves'!B115),"",IF(NOT(AND(ISERROR(MATCH("A",'Saisie résultats'!BT113:BU113,0)),ISERROR(MATCH("A",'Saisie résultats'!BY113:CH113,0)))),"A",SUM('Saisie résultats'!BT113:BU113,'Saisie résultats'!BY113:CH113)))</f>
      </c>
      <c r="K114" s="38">
        <f>IF(ISBLANK('Liste élèves'!B115),"",IF(NOT(AND(ISERROR(MATCH("A",'Saisie résultats'!CL113:CR113,0)))),"A",SUM('Saisie résultats'!CL113:CR113)))</f>
      </c>
      <c r="L114" s="38">
        <f>IF(ISBLANK('Liste élèves'!B115),"",IF(NOT(AND(ISERROR(MATCH("A",'Saisie résultats'!CI113:CK113,0)),ISERROR(MATCH("A",'Saisie résultats'!CS113:CV113,0)))),"A",SUM('Saisie résultats'!CI113:CK113,'Saisie résultats'!CS113:CV113)))</f>
      </c>
      <c r="M114" s="38">
        <f>IF(ISBLANK('Liste élèves'!B115),"",IF(NOT(AND(ISERROR(MATCH("A",'Saisie résultats'!BL113:BN113,0)),ISERROR(MATCH("A",'Saisie résultats'!CW113:CY113,0)))),"A",SUM('Saisie résultats'!BL113:BN113,'Saisie résultats'!CW113:CY113)))</f>
      </c>
      <c r="N114" s="22" t="b">
        <f>AND(NOT(ISBLANK('Liste élèves'!B115)),COUNTA('Saisie résultats'!D113:CY113)&lt;&gt;100)</f>
        <v>0</v>
      </c>
      <c r="O114" s="22">
        <f>COUNTBLANK('Saisie résultats'!D113:CY113)-O$9</f>
        <v>100</v>
      </c>
      <c r="P114" s="22" t="b">
        <f t="shared" si="5"/>
        <v>1</v>
      </c>
      <c r="Q114" s="22">
        <f>IF(ISBLANK('Liste élèves'!B115),"",IF(OR(ISTEXT(D114),ISTEXT(E114),ISTEXT(F114),ISTEXT(G114),ISTEXT(H114)),"",SUM(D114:H114)))</f>
      </c>
      <c r="R114" s="22">
        <f>IF(ISBLANK('Liste élèves'!B115),"",IF(OR(ISTEXT(I114),ISTEXT(J114),ISTEXT(K114),ISTEXT(L114),ISTEXT(M114)),"",SUM(I114:M114)))</f>
      </c>
      <c r="AD114" s="39"/>
      <c r="AE114" s="39"/>
      <c r="AF114" s="40"/>
      <c r="AG114" s="40"/>
      <c r="AH114" s="40"/>
      <c r="AI114" s="40"/>
      <c r="AJ114" s="40"/>
      <c r="IS114" s="7"/>
    </row>
    <row r="115" spans="2:253" s="22" customFormat="1" ht="15" customHeight="1">
      <c r="B115" s="36">
        <v>106</v>
      </c>
      <c r="C115" s="37">
        <f>IF(ISBLANK('Liste élèves'!B116),"",('Liste élèves'!B116))</f>
      </c>
      <c r="D115" s="38">
        <f>IF(ISBLANK('Liste élèves'!B116),"",IF(NOT(AND(ISERROR(MATCH("A",'Saisie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</f>
      </c>
      <c r="E115" s="38">
        <f>IF(ISBLANK('Liste élèves'!B116),"",IF(NOT(AND(ISERROR(MATCH("A",'Saisie résultats'!M114:R114,0)),ISERROR(MATCH("A",'Saisie résultats'!AC114:AC114,0)),ISERROR(MATCH("A",'Saisie résultats'!BA114:BC114,0)))),"A",SUM('Saisie résultats'!M114:R114,'Saisie résultats'!AC114,'Saisie résultats'!BA114:BC114)))</f>
      </c>
      <c r="F115" s="38">
        <f>IF(ISBLANK('Liste élèves'!B116),"",IF(NOT(AND(ISERROR(MATCH("A",'Saisie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</f>
      </c>
      <c r="G115" s="38">
        <f>IF(ISBLANK('Liste élèves'!B116),"",IF(NOT(AND(ISERROR(MATCH("A",'Saisie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</f>
      </c>
      <c r="H115" s="38">
        <f>IF(ISBLANK('Liste élèves'!B116),"",IF(NOT(AND(ISERROR(MATCH("A",'Saisie résultats'!AE114:AH114,0)),ISERROR(MATCH("A",'Saisie résultats'!AI114:AM114,0)),ISERROR(MATCH("A",'Saisie résultats'!AV114:AX114,0)))),"A",SUM('Saisie résultats'!AE114:AH114,'Saisie résultats'!AL114:AM114,'Saisie résultats'!AU114:AX114)))</f>
      </c>
      <c r="I115" s="38">
        <f>IF(ISBLANK('Liste élèves'!B116),"",IF(NOT(AND(ISERROR(MATCH("A",'Saisie résultats'!BO114:BS114,0)),ISERROR(MATCH("A",'Saisie résultats'!BV114:BX114,0)))),"A",SUM('Saisie résultats'!BO114:BS114,'Saisie résultats'!BV114:BX114)))</f>
      </c>
      <c r="J115" s="38">
        <f>IF(ISBLANK('Liste élèves'!B116),"",IF(NOT(AND(ISERROR(MATCH("A",'Saisie résultats'!BT114:BU114,0)),ISERROR(MATCH("A",'Saisie résultats'!BY114:CH114,0)))),"A",SUM('Saisie résultats'!BT114:BU114,'Saisie résultats'!BY114:CH114)))</f>
      </c>
      <c r="K115" s="38">
        <f>IF(ISBLANK('Liste élèves'!B116),"",IF(NOT(AND(ISERROR(MATCH("A",'Saisie résultats'!CL114:CR114,0)))),"A",SUM('Saisie résultats'!CL114:CR114)))</f>
      </c>
      <c r="L115" s="38">
        <f>IF(ISBLANK('Liste élèves'!B116),"",IF(NOT(AND(ISERROR(MATCH("A",'Saisie résultats'!CI114:CK114,0)),ISERROR(MATCH("A",'Saisie résultats'!CS114:CV114,0)))),"A",SUM('Saisie résultats'!CI114:CK114,'Saisie résultats'!CS114:CV114)))</f>
      </c>
      <c r="M115" s="38">
        <f>IF(ISBLANK('Liste élèves'!B116),"",IF(NOT(AND(ISERROR(MATCH("A",'Saisie résultats'!BL114:BN114,0)),ISERROR(MATCH("A",'Saisie résultats'!CW114:CY114,0)))),"A",SUM('Saisie résultats'!BL114:BN114,'Saisie résultats'!CW114:CY114)))</f>
      </c>
      <c r="N115" s="22" t="b">
        <f>AND(NOT(ISBLANK('Liste élèves'!B116)),COUNTA('Saisie résultats'!D114:CY114)&lt;&gt;100)</f>
        <v>0</v>
      </c>
      <c r="O115" s="22">
        <f>COUNTBLANK('Saisie résultats'!D114:CY114)-O$9</f>
        <v>100</v>
      </c>
      <c r="P115" s="22" t="b">
        <f t="shared" si="5"/>
        <v>1</v>
      </c>
      <c r="Q115" s="22">
        <f>IF(ISBLANK('Liste élèves'!B116),"",IF(OR(ISTEXT(D115),ISTEXT(E115),ISTEXT(F115),ISTEXT(G115),ISTEXT(H115)),"",SUM(D115:H115)))</f>
      </c>
      <c r="R115" s="22">
        <f>IF(ISBLANK('Liste élèves'!B116),"",IF(OR(ISTEXT(I115),ISTEXT(J115),ISTEXT(K115),ISTEXT(L115),ISTEXT(M115)),"",SUM(I115:M115)))</f>
      </c>
      <c r="AD115" s="39"/>
      <c r="AE115" s="39"/>
      <c r="AF115" s="40"/>
      <c r="AG115" s="40"/>
      <c r="AH115" s="40"/>
      <c r="AI115" s="40"/>
      <c r="AJ115" s="40"/>
      <c r="IS115" s="7"/>
    </row>
    <row r="116" spans="2:253" s="22" customFormat="1" ht="15" customHeight="1">
      <c r="B116" s="36">
        <v>107</v>
      </c>
      <c r="C116" s="37">
        <f>IF(ISBLANK('Liste élèves'!B117),"",('Liste élèves'!B117))</f>
      </c>
      <c r="D116" s="38">
        <f>IF(ISBLANK('Liste élèves'!B117),"",IF(NOT(AND(ISERROR(MATCH("A",'Saisie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</f>
      </c>
      <c r="E116" s="38">
        <f>IF(ISBLANK('Liste élèves'!B117),"",IF(NOT(AND(ISERROR(MATCH("A",'Saisie résultats'!M115:R115,0)),ISERROR(MATCH("A",'Saisie résultats'!AC115:AC115,0)),ISERROR(MATCH("A",'Saisie résultats'!BA115:BC115,0)))),"A",SUM('Saisie résultats'!M115:R115,'Saisie résultats'!AC115,'Saisie résultats'!BA115:BC115)))</f>
      </c>
      <c r="F116" s="38">
        <f>IF(ISBLANK('Liste élèves'!B117),"",IF(NOT(AND(ISERROR(MATCH("A",'Saisie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</f>
      </c>
      <c r="G116" s="38">
        <f>IF(ISBLANK('Liste élèves'!B117),"",IF(NOT(AND(ISERROR(MATCH("A",'Saisie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</f>
      </c>
      <c r="H116" s="38">
        <f>IF(ISBLANK('Liste élèves'!B117),"",IF(NOT(AND(ISERROR(MATCH("A",'Saisie résultats'!AE115:AH115,0)),ISERROR(MATCH("A",'Saisie résultats'!AI115:AM115,0)),ISERROR(MATCH("A",'Saisie résultats'!AV115:AX115,0)))),"A",SUM('Saisie résultats'!AE115:AH115,'Saisie résultats'!AL115:AM115,'Saisie résultats'!AU115:AX115)))</f>
      </c>
      <c r="I116" s="38">
        <f>IF(ISBLANK('Liste élèves'!B117),"",IF(NOT(AND(ISERROR(MATCH("A",'Saisie résultats'!BO115:BS115,0)),ISERROR(MATCH("A",'Saisie résultats'!BV115:BX115,0)))),"A",SUM('Saisie résultats'!BO115:BS115,'Saisie résultats'!BV115:BX115)))</f>
      </c>
      <c r="J116" s="38">
        <f>IF(ISBLANK('Liste élèves'!B117),"",IF(NOT(AND(ISERROR(MATCH("A",'Saisie résultats'!BT115:BU115,0)),ISERROR(MATCH("A",'Saisie résultats'!BY115:CH115,0)))),"A",SUM('Saisie résultats'!BT115:BU115,'Saisie résultats'!BY115:CH115)))</f>
      </c>
      <c r="K116" s="38">
        <f>IF(ISBLANK('Liste élèves'!B117),"",IF(NOT(AND(ISERROR(MATCH("A",'Saisie résultats'!CL115:CR115,0)))),"A",SUM('Saisie résultats'!CL115:CR115)))</f>
      </c>
      <c r="L116" s="38">
        <f>IF(ISBLANK('Liste élèves'!B117),"",IF(NOT(AND(ISERROR(MATCH("A",'Saisie résultats'!CI115:CK115,0)),ISERROR(MATCH("A",'Saisie résultats'!CS115:CV115,0)))),"A",SUM('Saisie résultats'!CI115:CK115,'Saisie résultats'!CS115:CV115)))</f>
      </c>
      <c r="M116" s="38">
        <f>IF(ISBLANK('Liste élèves'!B117),"",IF(NOT(AND(ISERROR(MATCH("A",'Saisie résultats'!BL115:BN115,0)),ISERROR(MATCH("A",'Saisie résultats'!CW115:CY115,0)))),"A",SUM('Saisie résultats'!BL115:BN115,'Saisie résultats'!CW115:CY115)))</f>
      </c>
      <c r="N116" s="22" t="b">
        <f>AND(NOT(ISBLANK('Liste élèves'!B117)),COUNTA('Saisie résultats'!D115:CY115)&lt;&gt;100)</f>
        <v>0</v>
      </c>
      <c r="O116" s="22">
        <f>COUNTBLANK('Saisie résultats'!D115:CY115)-O$9</f>
        <v>100</v>
      </c>
      <c r="P116" s="22" t="b">
        <f t="shared" si="5"/>
        <v>1</v>
      </c>
      <c r="Q116" s="22">
        <f>IF(ISBLANK('Liste élèves'!B117),"",IF(OR(ISTEXT(D116),ISTEXT(E116),ISTEXT(F116),ISTEXT(G116),ISTEXT(H116)),"",SUM(D116:H116)))</f>
      </c>
      <c r="R116" s="22">
        <f>IF(ISBLANK('Liste élèves'!B117),"",IF(OR(ISTEXT(I116),ISTEXT(J116),ISTEXT(K116),ISTEXT(L116),ISTEXT(M116)),"",SUM(I116:M116)))</f>
      </c>
      <c r="AD116" s="39"/>
      <c r="AE116" s="39"/>
      <c r="AF116" s="40"/>
      <c r="AG116" s="40"/>
      <c r="AH116" s="40"/>
      <c r="AI116" s="40"/>
      <c r="AJ116" s="40"/>
      <c r="IS116" s="7"/>
    </row>
    <row r="117" spans="2:253" s="22" customFormat="1" ht="15" customHeight="1">
      <c r="B117" s="36">
        <v>108</v>
      </c>
      <c r="C117" s="37">
        <f>IF(ISBLANK('Liste élèves'!B118),"",('Liste élèves'!B118))</f>
      </c>
      <c r="D117" s="38">
        <f>IF(ISBLANK('Liste élèves'!B118),"",IF(NOT(AND(ISERROR(MATCH("A",'Saisie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</f>
      </c>
      <c r="E117" s="38">
        <f>IF(ISBLANK('Liste élèves'!B118),"",IF(NOT(AND(ISERROR(MATCH("A",'Saisie résultats'!M116:R116,0)),ISERROR(MATCH("A",'Saisie résultats'!AC116:AC116,0)),ISERROR(MATCH("A",'Saisie résultats'!BA116:BC116,0)))),"A",SUM('Saisie résultats'!M116:R116,'Saisie résultats'!AC116,'Saisie résultats'!BA116:BC116)))</f>
      </c>
      <c r="F117" s="38">
        <f>IF(ISBLANK('Liste élèves'!B118),"",IF(NOT(AND(ISERROR(MATCH("A",'Saisie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</f>
      </c>
      <c r="G117" s="38">
        <f>IF(ISBLANK('Liste élèves'!B118),"",IF(NOT(AND(ISERROR(MATCH("A",'Saisie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</f>
      </c>
      <c r="H117" s="38">
        <f>IF(ISBLANK('Liste élèves'!B118),"",IF(NOT(AND(ISERROR(MATCH("A",'Saisie résultats'!AE116:AH116,0)),ISERROR(MATCH("A",'Saisie résultats'!AI116:AM116,0)),ISERROR(MATCH("A",'Saisie résultats'!AV116:AX116,0)))),"A",SUM('Saisie résultats'!AE116:AH116,'Saisie résultats'!AL116:AM116,'Saisie résultats'!AU116:AX116)))</f>
      </c>
      <c r="I117" s="38">
        <f>IF(ISBLANK('Liste élèves'!B118),"",IF(NOT(AND(ISERROR(MATCH("A",'Saisie résultats'!BO116:BS116,0)),ISERROR(MATCH("A",'Saisie résultats'!BV116:BX116,0)))),"A",SUM('Saisie résultats'!BO116:BS116,'Saisie résultats'!BV116:BX116)))</f>
      </c>
      <c r="J117" s="38">
        <f>IF(ISBLANK('Liste élèves'!B118),"",IF(NOT(AND(ISERROR(MATCH("A",'Saisie résultats'!BT116:BU116,0)),ISERROR(MATCH("A",'Saisie résultats'!BY116:CH116,0)))),"A",SUM('Saisie résultats'!BT116:BU116,'Saisie résultats'!BY116:CH116)))</f>
      </c>
      <c r="K117" s="38">
        <f>IF(ISBLANK('Liste élèves'!B118),"",IF(NOT(AND(ISERROR(MATCH("A",'Saisie résultats'!CL116:CR116,0)))),"A",SUM('Saisie résultats'!CL116:CR116)))</f>
      </c>
      <c r="L117" s="38">
        <f>IF(ISBLANK('Liste élèves'!B118),"",IF(NOT(AND(ISERROR(MATCH("A",'Saisie résultats'!CI116:CK116,0)),ISERROR(MATCH("A",'Saisie résultats'!CS116:CV116,0)))),"A",SUM('Saisie résultats'!CI116:CK116,'Saisie résultats'!CS116:CV116)))</f>
      </c>
      <c r="M117" s="38">
        <f>IF(ISBLANK('Liste élèves'!B118),"",IF(NOT(AND(ISERROR(MATCH("A",'Saisie résultats'!BL116:BN116,0)),ISERROR(MATCH("A",'Saisie résultats'!CW116:CY116,0)))),"A",SUM('Saisie résultats'!BL116:BN116,'Saisie résultats'!CW116:CY116)))</f>
      </c>
      <c r="N117" s="22" t="b">
        <f>AND(NOT(ISBLANK('Liste élèves'!B118)),COUNTA('Saisie résultats'!D116:CY116)&lt;&gt;100)</f>
        <v>0</v>
      </c>
      <c r="O117" s="22">
        <f>COUNTBLANK('Saisie résultats'!D116:CY116)-O$9</f>
        <v>100</v>
      </c>
      <c r="P117" s="22" t="b">
        <f t="shared" si="5"/>
        <v>1</v>
      </c>
      <c r="Q117" s="22">
        <f>IF(ISBLANK('Liste élèves'!B118),"",IF(OR(ISTEXT(D117),ISTEXT(E117),ISTEXT(F117),ISTEXT(G117),ISTEXT(H117)),"",SUM(D117:H117)))</f>
      </c>
      <c r="R117" s="22">
        <f>IF(ISBLANK('Liste élèves'!B118),"",IF(OR(ISTEXT(I117),ISTEXT(J117),ISTEXT(K117),ISTEXT(L117),ISTEXT(M117)),"",SUM(I117:M117)))</f>
      </c>
      <c r="AD117" s="39"/>
      <c r="AE117" s="39"/>
      <c r="AF117" s="40"/>
      <c r="AG117" s="40"/>
      <c r="AH117" s="40"/>
      <c r="AI117" s="40"/>
      <c r="AJ117" s="40"/>
      <c r="IS117" s="7"/>
    </row>
    <row r="118" spans="2:253" s="22" customFormat="1" ht="15" customHeight="1">
      <c r="B118" s="36">
        <v>109</v>
      </c>
      <c r="C118" s="37">
        <f>IF(ISBLANK('Liste élèves'!B119),"",('Liste élèves'!B119))</f>
      </c>
      <c r="D118" s="38">
        <f>IF(ISBLANK('Liste élèves'!B119),"",IF(NOT(AND(ISERROR(MATCH("A",'Saisie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</f>
      </c>
      <c r="E118" s="38">
        <f>IF(ISBLANK('Liste élèves'!B119),"",IF(NOT(AND(ISERROR(MATCH("A",'Saisie résultats'!M117:R117,0)),ISERROR(MATCH("A",'Saisie résultats'!AC117:AC117,0)),ISERROR(MATCH("A",'Saisie résultats'!BA117:BC117,0)))),"A",SUM('Saisie résultats'!M117:R117,'Saisie résultats'!AC117,'Saisie résultats'!BA117:BC117)))</f>
      </c>
      <c r="F118" s="38">
        <f>IF(ISBLANK('Liste élèves'!B119),"",IF(NOT(AND(ISERROR(MATCH("A",'Saisie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</f>
      </c>
      <c r="G118" s="38">
        <f>IF(ISBLANK('Liste élèves'!B119),"",IF(NOT(AND(ISERROR(MATCH("A",'Saisie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</f>
      </c>
      <c r="H118" s="38">
        <f>IF(ISBLANK('Liste élèves'!B119),"",IF(NOT(AND(ISERROR(MATCH("A",'Saisie résultats'!AE117:AH117,0)),ISERROR(MATCH("A",'Saisie résultats'!AI117:AM117,0)),ISERROR(MATCH("A",'Saisie résultats'!AV117:AX117,0)))),"A",SUM('Saisie résultats'!AE117:AH117,'Saisie résultats'!AL117:AM117,'Saisie résultats'!AU117:AX117)))</f>
      </c>
      <c r="I118" s="38">
        <f>IF(ISBLANK('Liste élèves'!B119),"",IF(NOT(AND(ISERROR(MATCH("A",'Saisie résultats'!BO117:BS117,0)),ISERROR(MATCH("A",'Saisie résultats'!BV117:BX117,0)))),"A",SUM('Saisie résultats'!BO117:BS117,'Saisie résultats'!BV117:BX117)))</f>
      </c>
      <c r="J118" s="38">
        <f>IF(ISBLANK('Liste élèves'!B119),"",IF(NOT(AND(ISERROR(MATCH("A",'Saisie résultats'!BT117:BU117,0)),ISERROR(MATCH("A",'Saisie résultats'!BY117:CH117,0)))),"A",SUM('Saisie résultats'!BT117:BU117,'Saisie résultats'!BY117:CH117)))</f>
      </c>
      <c r="K118" s="38">
        <f>IF(ISBLANK('Liste élèves'!B119),"",IF(NOT(AND(ISERROR(MATCH("A",'Saisie résultats'!CL117:CR117,0)))),"A",SUM('Saisie résultats'!CL117:CR117)))</f>
      </c>
      <c r="L118" s="38">
        <f>IF(ISBLANK('Liste élèves'!B119),"",IF(NOT(AND(ISERROR(MATCH("A",'Saisie résultats'!CI117:CK117,0)),ISERROR(MATCH("A",'Saisie résultats'!CS117:CV117,0)))),"A",SUM('Saisie résultats'!CI117:CK117,'Saisie résultats'!CS117:CV117)))</f>
      </c>
      <c r="M118" s="38">
        <f>IF(ISBLANK('Liste élèves'!B119),"",IF(NOT(AND(ISERROR(MATCH("A",'Saisie résultats'!BL117:BN117,0)),ISERROR(MATCH("A",'Saisie résultats'!CW117:CY117,0)))),"A",SUM('Saisie résultats'!BL117:BN117,'Saisie résultats'!CW117:CY117)))</f>
      </c>
      <c r="N118" s="22" t="b">
        <f>AND(NOT(ISBLANK('Liste élèves'!B119)),COUNTA('Saisie résultats'!D117:CY117)&lt;&gt;100)</f>
        <v>0</v>
      </c>
      <c r="O118" s="22">
        <f>COUNTBLANK('Saisie résultats'!D117:CY117)-O$9</f>
        <v>100</v>
      </c>
      <c r="P118" s="22" t="b">
        <f t="shared" si="5"/>
        <v>1</v>
      </c>
      <c r="Q118" s="22">
        <f>IF(ISBLANK('Liste élèves'!B119),"",IF(OR(ISTEXT(D118),ISTEXT(E118),ISTEXT(F118),ISTEXT(G118),ISTEXT(H118)),"",SUM(D118:H118)))</f>
      </c>
      <c r="R118" s="22">
        <f>IF(ISBLANK('Liste élèves'!B119),"",IF(OR(ISTEXT(I118),ISTEXT(J118),ISTEXT(K118),ISTEXT(L118),ISTEXT(M118)),"",SUM(I118:M118)))</f>
      </c>
      <c r="AD118" s="39"/>
      <c r="AE118" s="39"/>
      <c r="AF118" s="40"/>
      <c r="AG118" s="40"/>
      <c r="AH118" s="40"/>
      <c r="AI118" s="40"/>
      <c r="AJ118" s="40"/>
      <c r="IS118" s="7"/>
    </row>
    <row r="119" spans="2:253" s="22" customFormat="1" ht="15" customHeight="1">
      <c r="B119" s="36">
        <v>110</v>
      </c>
      <c r="C119" s="37">
        <f>IF(ISBLANK('Liste élèves'!B120),"",('Liste élèves'!B120))</f>
      </c>
      <c r="D119" s="38">
        <f>IF(ISBLANK('Liste élèves'!B120),"",IF(NOT(AND(ISERROR(MATCH("A",'Saisie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</f>
      </c>
      <c r="E119" s="38">
        <f>IF(ISBLANK('Liste élèves'!B120),"",IF(NOT(AND(ISERROR(MATCH("A",'Saisie résultats'!M118:R118,0)),ISERROR(MATCH("A",'Saisie résultats'!AC118:AC118,0)),ISERROR(MATCH("A",'Saisie résultats'!BA118:BC118,0)))),"A",SUM('Saisie résultats'!M118:R118,'Saisie résultats'!AC118,'Saisie résultats'!BA118:BC118)))</f>
      </c>
      <c r="F119" s="38">
        <f>IF(ISBLANK('Liste élèves'!B120),"",IF(NOT(AND(ISERROR(MATCH("A",'Saisie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</f>
      </c>
      <c r="G119" s="38">
        <f>IF(ISBLANK('Liste élèves'!B120),"",IF(NOT(AND(ISERROR(MATCH("A",'Saisie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</f>
      </c>
      <c r="H119" s="38">
        <f>IF(ISBLANK('Liste élèves'!B120),"",IF(NOT(AND(ISERROR(MATCH("A",'Saisie résultats'!AE118:AH118,0)),ISERROR(MATCH("A",'Saisie résultats'!AI118:AM118,0)),ISERROR(MATCH("A",'Saisie résultats'!AV118:AX118,0)))),"A",SUM('Saisie résultats'!AE118:AH118,'Saisie résultats'!AL118:AM118,'Saisie résultats'!AU118:AX118)))</f>
      </c>
      <c r="I119" s="38">
        <f>IF(ISBLANK('Liste élèves'!B120),"",IF(NOT(AND(ISERROR(MATCH("A",'Saisie résultats'!BO118:BS118,0)),ISERROR(MATCH("A",'Saisie résultats'!BV118:BX118,0)))),"A",SUM('Saisie résultats'!BO118:BS118,'Saisie résultats'!BV118:BX118)))</f>
      </c>
      <c r="J119" s="38">
        <f>IF(ISBLANK('Liste élèves'!B120),"",IF(NOT(AND(ISERROR(MATCH("A",'Saisie résultats'!BT118:BU118,0)),ISERROR(MATCH("A",'Saisie résultats'!BY118:CH118,0)))),"A",SUM('Saisie résultats'!BT118:BU118,'Saisie résultats'!BY118:CH118)))</f>
      </c>
      <c r="K119" s="38">
        <f>IF(ISBLANK('Liste élèves'!B120),"",IF(NOT(AND(ISERROR(MATCH("A",'Saisie résultats'!CL118:CR118,0)))),"A",SUM('Saisie résultats'!CL118:CR118)))</f>
      </c>
      <c r="L119" s="38">
        <f>IF(ISBLANK('Liste élèves'!B120),"",IF(NOT(AND(ISERROR(MATCH("A",'Saisie résultats'!CI118:CK118,0)),ISERROR(MATCH("A",'Saisie résultats'!CS118:CV118,0)))),"A",SUM('Saisie résultats'!CI118:CK118,'Saisie résultats'!CS118:CV118)))</f>
      </c>
      <c r="M119" s="38">
        <f>IF(ISBLANK('Liste élèves'!B120),"",IF(NOT(AND(ISERROR(MATCH("A",'Saisie résultats'!BL118:BN118,0)),ISERROR(MATCH("A",'Saisie résultats'!CW118:CY118,0)))),"A",SUM('Saisie résultats'!BL118:BN118,'Saisie résultats'!CW118:CY118)))</f>
      </c>
      <c r="N119" s="22" t="b">
        <f>AND(NOT(ISBLANK('Liste élèves'!B120)),COUNTA('Saisie résultats'!D118:CY118)&lt;&gt;100)</f>
        <v>0</v>
      </c>
      <c r="O119" s="22">
        <f>COUNTBLANK('Saisie résultats'!D118:CY118)-O$9</f>
        <v>100</v>
      </c>
      <c r="P119" s="22" t="b">
        <f t="shared" si="5"/>
        <v>1</v>
      </c>
      <c r="Q119" s="22">
        <f>IF(ISBLANK('Liste élèves'!B120),"",IF(OR(ISTEXT(D119),ISTEXT(E119),ISTEXT(F119),ISTEXT(G119),ISTEXT(H119)),"",SUM(D119:H119)))</f>
      </c>
      <c r="R119" s="22">
        <f>IF(ISBLANK('Liste élèves'!B120),"",IF(OR(ISTEXT(I119),ISTEXT(J119),ISTEXT(K119),ISTEXT(L119),ISTEXT(M119)),"",SUM(I119:M119)))</f>
      </c>
      <c r="AD119" s="39"/>
      <c r="AE119" s="39"/>
      <c r="AF119" s="40"/>
      <c r="AG119" s="40"/>
      <c r="AH119" s="40"/>
      <c r="AI119" s="40"/>
      <c r="AJ119" s="40"/>
      <c r="IS119" s="7"/>
    </row>
    <row r="120" spans="2:253" s="22" customFormat="1" ht="15" customHeight="1">
      <c r="B120" s="36">
        <v>111</v>
      </c>
      <c r="C120" s="37">
        <f>IF(ISBLANK('Liste élèves'!B121),"",('Liste élèves'!B121))</f>
      </c>
      <c r="D120" s="38">
        <f>IF(ISBLANK('Liste élèves'!B121),"",IF(NOT(AND(ISERROR(MATCH("A",'Saisie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</f>
      </c>
      <c r="E120" s="38">
        <f>IF(ISBLANK('Liste élèves'!B121),"",IF(NOT(AND(ISERROR(MATCH("A",'Saisie résultats'!M119:R119,0)),ISERROR(MATCH("A",'Saisie résultats'!AC119:AC119,0)),ISERROR(MATCH("A",'Saisie résultats'!BA119:BC119,0)))),"A",SUM('Saisie résultats'!M119:R119,'Saisie résultats'!AC119,'Saisie résultats'!BA119:BC119)))</f>
      </c>
      <c r="F120" s="38">
        <f>IF(ISBLANK('Liste élèves'!B121),"",IF(NOT(AND(ISERROR(MATCH("A",'Saisie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</f>
      </c>
      <c r="G120" s="38">
        <f>IF(ISBLANK('Liste élèves'!B121),"",IF(NOT(AND(ISERROR(MATCH("A",'Saisie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</f>
      </c>
      <c r="H120" s="38">
        <f>IF(ISBLANK('Liste élèves'!B121),"",IF(NOT(AND(ISERROR(MATCH("A",'Saisie résultats'!AE119:AH119,0)),ISERROR(MATCH("A",'Saisie résultats'!AI119:AM119,0)),ISERROR(MATCH("A",'Saisie résultats'!AV119:AX119,0)))),"A",SUM('Saisie résultats'!AE119:AH119,'Saisie résultats'!AL119:AM119,'Saisie résultats'!AU119:AX119)))</f>
      </c>
      <c r="I120" s="38">
        <f>IF(ISBLANK('Liste élèves'!B121),"",IF(NOT(AND(ISERROR(MATCH("A",'Saisie résultats'!BO119:BS119,0)),ISERROR(MATCH("A",'Saisie résultats'!BV119:BX119,0)))),"A",SUM('Saisie résultats'!BO119:BS119,'Saisie résultats'!BV119:BX119)))</f>
      </c>
      <c r="J120" s="38">
        <f>IF(ISBLANK('Liste élèves'!B121),"",IF(NOT(AND(ISERROR(MATCH("A",'Saisie résultats'!BT119:BU119,0)),ISERROR(MATCH("A",'Saisie résultats'!BY119:CH119,0)))),"A",SUM('Saisie résultats'!BT119:BU119,'Saisie résultats'!BY119:CH119)))</f>
      </c>
      <c r="K120" s="38">
        <f>IF(ISBLANK('Liste élèves'!B121),"",IF(NOT(AND(ISERROR(MATCH("A",'Saisie résultats'!CL119:CR119,0)))),"A",SUM('Saisie résultats'!CL119:CR119)))</f>
      </c>
      <c r="L120" s="38">
        <f>IF(ISBLANK('Liste élèves'!B121),"",IF(NOT(AND(ISERROR(MATCH("A",'Saisie résultats'!CI119:CK119,0)),ISERROR(MATCH("A",'Saisie résultats'!CS119:CV119,0)))),"A",SUM('Saisie résultats'!CI119:CK119,'Saisie résultats'!CS119:CV119)))</f>
      </c>
      <c r="M120" s="38">
        <f>IF(ISBLANK('Liste élèves'!B121),"",IF(NOT(AND(ISERROR(MATCH("A",'Saisie résultats'!BL119:BN119,0)),ISERROR(MATCH("A",'Saisie résultats'!CW119:CY119,0)))),"A",SUM('Saisie résultats'!BL119:BN119,'Saisie résultats'!CW119:CY119)))</f>
      </c>
      <c r="N120" s="22" t="b">
        <f>AND(NOT(ISBLANK('Liste élèves'!B121)),COUNTA('Saisie résultats'!D119:CY119)&lt;&gt;100)</f>
        <v>0</v>
      </c>
      <c r="O120" s="22">
        <f>COUNTBLANK('Saisie résultats'!D119:CY119)-O$9</f>
        <v>100</v>
      </c>
      <c r="P120" s="22" t="b">
        <f t="shared" si="5"/>
        <v>1</v>
      </c>
      <c r="Q120" s="22">
        <f>IF(ISBLANK('Liste élèves'!B121),"",IF(OR(ISTEXT(D120),ISTEXT(E120),ISTEXT(F120),ISTEXT(G120),ISTEXT(H120)),"",SUM(D120:H120)))</f>
      </c>
      <c r="R120" s="22">
        <f>IF(ISBLANK('Liste élèves'!B121),"",IF(OR(ISTEXT(I120),ISTEXT(J120),ISTEXT(K120),ISTEXT(L120),ISTEXT(M120)),"",SUM(I120:M120)))</f>
      </c>
      <c r="AD120" s="39"/>
      <c r="AE120" s="39"/>
      <c r="AF120" s="40"/>
      <c r="AG120" s="40"/>
      <c r="AH120" s="40"/>
      <c r="AI120" s="40"/>
      <c r="AJ120" s="40"/>
      <c r="IS120" s="7"/>
    </row>
    <row r="121" spans="2:253" s="22" customFormat="1" ht="15" customHeight="1">
      <c r="B121" s="36">
        <v>112</v>
      </c>
      <c r="C121" s="37">
        <f>IF(ISBLANK('Liste élèves'!B122),"",('Liste élèves'!B122))</f>
      </c>
      <c r="D121" s="38">
        <f>IF(ISBLANK('Liste élèves'!B122),"",IF(NOT(AND(ISERROR(MATCH("A",'Saisie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</f>
      </c>
      <c r="E121" s="38">
        <f>IF(ISBLANK('Liste élèves'!B122),"",IF(NOT(AND(ISERROR(MATCH("A",'Saisie résultats'!M120:R120,0)),ISERROR(MATCH("A",'Saisie résultats'!AC120:AC120,0)),ISERROR(MATCH("A",'Saisie résultats'!BA120:BC120,0)))),"A",SUM('Saisie résultats'!M120:R120,'Saisie résultats'!AC120,'Saisie résultats'!BA120:BC120)))</f>
      </c>
      <c r="F121" s="38">
        <f>IF(ISBLANK('Liste élèves'!B122),"",IF(NOT(AND(ISERROR(MATCH("A",'Saisie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</f>
      </c>
      <c r="G121" s="38">
        <f>IF(ISBLANK('Liste élèves'!B122),"",IF(NOT(AND(ISERROR(MATCH("A",'Saisie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</f>
      </c>
      <c r="H121" s="38">
        <f>IF(ISBLANK('Liste élèves'!B122),"",IF(NOT(AND(ISERROR(MATCH("A",'Saisie résultats'!AE120:AH120,0)),ISERROR(MATCH("A",'Saisie résultats'!AI120:AM120,0)),ISERROR(MATCH("A",'Saisie résultats'!AV120:AX120,0)))),"A",SUM('Saisie résultats'!AE120:AH120,'Saisie résultats'!AL120:AM120,'Saisie résultats'!AU120:AX120)))</f>
      </c>
      <c r="I121" s="38">
        <f>IF(ISBLANK('Liste élèves'!B122),"",IF(NOT(AND(ISERROR(MATCH("A",'Saisie résultats'!BO120:BS120,0)),ISERROR(MATCH("A",'Saisie résultats'!BV120:BX120,0)))),"A",SUM('Saisie résultats'!BO120:BS120,'Saisie résultats'!BV120:BX120)))</f>
      </c>
      <c r="J121" s="38">
        <f>IF(ISBLANK('Liste élèves'!B122),"",IF(NOT(AND(ISERROR(MATCH("A",'Saisie résultats'!BT120:BU120,0)),ISERROR(MATCH("A",'Saisie résultats'!BY120:CH120,0)))),"A",SUM('Saisie résultats'!BT120:BU120,'Saisie résultats'!BY120:CH120)))</f>
      </c>
      <c r="K121" s="38">
        <f>IF(ISBLANK('Liste élèves'!B122),"",IF(NOT(AND(ISERROR(MATCH("A",'Saisie résultats'!CL120:CR120,0)))),"A",SUM('Saisie résultats'!CL120:CR120)))</f>
      </c>
      <c r="L121" s="38">
        <f>IF(ISBLANK('Liste élèves'!B122),"",IF(NOT(AND(ISERROR(MATCH("A",'Saisie résultats'!CI120:CK120,0)),ISERROR(MATCH("A",'Saisie résultats'!CS120:CV120,0)))),"A",SUM('Saisie résultats'!CI120:CK120,'Saisie résultats'!CS120:CV120)))</f>
      </c>
      <c r="M121" s="38">
        <f>IF(ISBLANK('Liste élèves'!B122),"",IF(NOT(AND(ISERROR(MATCH("A",'Saisie résultats'!BL120:BN120,0)),ISERROR(MATCH("A",'Saisie résultats'!CW120:CY120,0)))),"A",SUM('Saisie résultats'!BL120:BN120,'Saisie résultats'!CW120:CY120)))</f>
      </c>
      <c r="N121" s="22" t="b">
        <f>AND(NOT(ISBLANK('Liste élèves'!B122)),COUNTA('Saisie résultats'!D120:CY120)&lt;&gt;100)</f>
        <v>0</v>
      </c>
      <c r="O121" s="22">
        <f>COUNTBLANK('Saisie résultats'!D120:CY120)-O$9</f>
        <v>100</v>
      </c>
      <c r="P121" s="22" t="b">
        <f t="shared" si="5"/>
        <v>1</v>
      </c>
      <c r="Q121" s="22">
        <f>IF(ISBLANK('Liste élèves'!B122),"",IF(OR(ISTEXT(D121),ISTEXT(E121),ISTEXT(F121),ISTEXT(G121),ISTEXT(H121)),"",SUM(D121:H121)))</f>
      </c>
      <c r="R121" s="22">
        <f>IF(ISBLANK('Liste élèves'!B122),"",IF(OR(ISTEXT(I121),ISTEXT(J121),ISTEXT(K121),ISTEXT(L121),ISTEXT(M121)),"",SUM(I121:M121)))</f>
      </c>
      <c r="AD121" s="39"/>
      <c r="AE121" s="39"/>
      <c r="AF121" s="40"/>
      <c r="AG121" s="40"/>
      <c r="AH121" s="40"/>
      <c r="AI121" s="40"/>
      <c r="AJ121" s="40"/>
      <c r="IS121" s="7"/>
    </row>
    <row r="122" spans="2:253" s="22" customFormat="1" ht="15" customHeight="1">
      <c r="B122" s="36">
        <v>113</v>
      </c>
      <c r="C122" s="37">
        <f>IF(ISBLANK('Liste élèves'!B123),"",('Liste élèves'!B123))</f>
      </c>
      <c r="D122" s="38">
        <f>IF(ISBLANK('Liste élèves'!B123),"",IF(NOT(AND(ISERROR(MATCH("A",'Saisie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</f>
      </c>
      <c r="E122" s="38">
        <f>IF(ISBLANK('Liste élèves'!B123),"",IF(NOT(AND(ISERROR(MATCH("A",'Saisie résultats'!M121:R121,0)),ISERROR(MATCH("A",'Saisie résultats'!AC121:AC121,0)),ISERROR(MATCH("A",'Saisie résultats'!BA121:BC121,0)))),"A",SUM('Saisie résultats'!M121:R121,'Saisie résultats'!AC121,'Saisie résultats'!BA121:BC121)))</f>
      </c>
      <c r="F122" s="38">
        <f>IF(ISBLANK('Liste élèves'!B123),"",IF(NOT(AND(ISERROR(MATCH("A",'Saisie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</f>
      </c>
      <c r="G122" s="38">
        <f>IF(ISBLANK('Liste élèves'!B123),"",IF(NOT(AND(ISERROR(MATCH("A",'Saisie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</f>
      </c>
      <c r="H122" s="38">
        <f>IF(ISBLANK('Liste élèves'!B123),"",IF(NOT(AND(ISERROR(MATCH("A",'Saisie résultats'!AE121:AH121,0)),ISERROR(MATCH("A",'Saisie résultats'!AI121:AM121,0)),ISERROR(MATCH("A",'Saisie résultats'!AV121:AX121,0)))),"A",SUM('Saisie résultats'!AE121:AH121,'Saisie résultats'!AL121:AM121,'Saisie résultats'!AU121:AX121)))</f>
      </c>
      <c r="I122" s="38">
        <f>IF(ISBLANK('Liste élèves'!B123),"",IF(NOT(AND(ISERROR(MATCH("A",'Saisie résultats'!BO121:BS121,0)),ISERROR(MATCH("A",'Saisie résultats'!BV121:BX121,0)))),"A",SUM('Saisie résultats'!BO121:BS121,'Saisie résultats'!BV121:BX121)))</f>
      </c>
      <c r="J122" s="38">
        <f>IF(ISBLANK('Liste élèves'!B123),"",IF(NOT(AND(ISERROR(MATCH("A",'Saisie résultats'!BT121:BU121,0)),ISERROR(MATCH("A",'Saisie résultats'!BY121:CH121,0)))),"A",SUM('Saisie résultats'!BT121:BU121,'Saisie résultats'!BY121:CH121)))</f>
      </c>
      <c r="K122" s="38">
        <f>IF(ISBLANK('Liste élèves'!B123),"",IF(NOT(AND(ISERROR(MATCH("A",'Saisie résultats'!CL121:CR121,0)))),"A",SUM('Saisie résultats'!CL121:CR121)))</f>
      </c>
      <c r="L122" s="38">
        <f>IF(ISBLANK('Liste élèves'!B123),"",IF(NOT(AND(ISERROR(MATCH("A",'Saisie résultats'!CI121:CK121,0)),ISERROR(MATCH("A",'Saisie résultats'!CS121:CV121,0)))),"A",SUM('Saisie résultats'!CI121:CK121,'Saisie résultats'!CS121:CV121)))</f>
      </c>
      <c r="M122" s="38">
        <f>IF(ISBLANK('Liste élèves'!B123),"",IF(NOT(AND(ISERROR(MATCH("A",'Saisie résultats'!BL121:BN121,0)),ISERROR(MATCH("A",'Saisie résultats'!CW121:CY121,0)))),"A",SUM('Saisie résultats'!BL121:BN121,'Saisie résultats'!CW121:CY121)))</f>
      </c>
      <c r="N122" s="22" t="b">
        <f>AND(NOT(ISBLANK('Liste élèves'!B123)),COUNTA('Saisie résultats'!D121:CY121)&lt;&gt;100)</f>
        <v>0</v>
      </c>
      <c r="O122" s="22">
        <f>COUNTBLANK('Saisie résultats'!D121:CY121)-O$9</f>
        <v>100</v>
      </c>
      <c r="P122" s="22" t="b">
        <f t="shared" si="5"/>
        <v>1</v>
      </c>
      <c r="Q122" s="22">
        <f>IF(ISBLANK('Liste élèves'!B123),"",IF(OR(ISTEXT(D122),ISTEXT(E122),ISTEXT(F122),ISTEXT(G122),ISTEXT(H122)),"",SUM(D122:H122)))</f>
      </c>
      <c r="R122" s="22">
        <f>IF(ISBLANK('Liste élèves'!B123),"",IF(OR(ISTEXT(I122),ISTEXT(J122),ISTEXT(K122),ISTEXT(L122),ISTEXT(M122)),"",SUM(I122:M122)))</f>
      </c>
      <c r="AD122" s="39"/>
      <c r="AE122" s="39"/>
      <c r="AF122" s="40"/>
      <c r="AG122" s="40"/>
      <c r="AH122" s="40"/>
      <c r="AI122" s="40"/>
      <c r="AJ122" s="40"/>
      <c r="IS122" s="7"/>
    </row>
    <row r="123" spans="2:253" s="22" customFormat="1" ht="15" customHeight="1">
      <c r="B123" s="36">
        <v>114</v>
      </c>
      <c r="C123" s="37">
        <f>IF(ISBLANK('Liste élèves'!B124),"",('Liste élèves'!B124))</f>
      </c>
      <c r="D123" s="38">
        <f>IF(ISBLANK('Liste élèves'!B124),"",IF(NOT(AND(ISERROR(MATCH("A",'Saisie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</f>
      </c>
      <c r="E123" s="38">
        <f>IF(ISBLANK('Liste élèves'!B124),"",IF(NOT(AND(ISERROR(MATCH("A",'Saisie résultats'!M122:R122,0)),ISERROR(MATCH("A",'Saisie résultats'!AC122:AC122,0)),ISERROR(MATCH("A",'Saisie résultats'!BA122:BC122,0)))),"A",SUM('Saisie résultats'!M122:R122,'Saisie résultats'!AC122,'Saisie résultats'!BA122:BC122)))</f>
      </c>
      <c r="F123" s="38">
        <f>IF(ISBLANK('Liste élèves'!B124),"",IF(NOT(AND(ISERROR(MATCH("A",'Saisie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</f>
      </c>
      <c r="G123" s="38">
        <f>IF(ISBLANK('Liste élèves'!B124),"",IF(NOT(AND(ISERROR(MATCH("A",'Saisie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</f>
      </c>
      <c r="H123" s="38">
        <f>IF(ISBLANK('Liste élèves'!B124),"",IF(NOT(AND(ISERROR(MATCH("A",'Saisie résultats'!AE122:AH122,0)),ISERROR(MATCH("A",'Saisie résultats'!AI122:AM122,0)),ISERROR(MATCH("A",'Saisie résultats'!AV122:AX122,0)))),"A",SUM('Saisie résultats'!AE122:AH122,'Saisie résultats'!AL122:AM122,'Saisie résultats'!AU122:AX122)))</f>
      </c>
      <c r="I123" s="38">
        <f>IF(ISBLANK('Liste élèves'!B124),"",IF(NOT(AND(ISERROR(MATCH("A",'Saisie résultats'!BO122:BS122,0)),ISERROR(MATCH("A",'Saisie résultats'!BV122:BX122,0)))),"A",SUM('Saisie résultats'!BO122:BS122,'Saisie résultats'!BV122:BX122)))</f>
      </c>
      <c r="J123" s="38">
        <f>IF(ISBLANK('Liste élèves'!B124),"",IF(NOT(AND(ISERROR(MATCH("A",'Saisie résultats'!BT122:BU122,0)),ISERROR(MATCH("A",'Saisie résultats'!BY122:CH122,0)))),"A",SUM('Saisie résultats'!BT122:BU122,'Saisie résultats'!BY122:CH122)))</f>
      </c>
      <c r="K123" s="38">
        <f>IF(ISBLANK('Liste élèves'!B124),"",IF(NOT(AND(ISERROR(MATCH("A",'Saisie résultats'!CL122:CR122,0)))),"A",SUM('Saisie résultats'!CL122:CR122)))</f>
      </c>
      <c r="L123" s="38">
        <f>IF(ISBLANK('Liste élèves'!B124),"",IF(NOT(AND(ISERROR(MATCH("A",'Saisie résultats'!CI122:CK122,0)),ISERROR(MATCH("A",'Saisie résultats'!CS122:CV122,0)))),"A",SUM('Saisie résultats'!CI122:CK122,'Saisie résultats'!CS122:CV122)))</f>
      </c>
      <c r="M123" s="38">
        <f>IF(ISBLANK('Liste élèves'!B124),"",IF(NOT(AND(ISERROR(MATCH("A",'Saisie résultats'!BL122:BN122,0)),ISERROR(MATCH("A",'Saisie résultats'!CW122:CY122,0)))),"A",SUM('Saisie résultats'!BL122:BN122,'Saisie résultats'!CW122:CY122)))</f>
      </c>
      <c r="N123" s="22" t="b">
        <f>AND(NOT(ISBLANK('Liste élèves'!B124)),COUNTA('Saisie résultats'!D122:CY122)&lt;&gt;100)</f>
        <v>0</v>
      </c>
      <c r="O123" s="22">
        <f>COUNTBLANK('Saisie résultats'!D122:CY122)-O$9</f>
        <v>100</v>
      </c>
      <c r="P123" s="22" t="b">
        <f t="shared" si="5"/>
        <v>1</v>
      </c>
      <c r="Q123" s="22">
        <f>IF(ISBLANK('Liste élèves'!B124),"",IF(OR(ISTEXT(D123),ISTEXT(E123),ISTEXT(F123),ISTEXT(G123),ISTEXT(H123)),"",SUM(D123:H123)))</f>
      </c>
      <c r="R123" s="22">
        <f>IF(ISBLANK('Liste élèves'!B124),"",IF(OR(ISTEXT(I123),ISTEXT(J123),ISTEXT(K123),ISTEXT(L123),ISTEXT(M123)),"",SUM(I123:M123)))</f>
      </c>
      <c r="AD123" s="39"/>
      <c r="AE123" s="39"/>
      <c r="AF123" s="40"/>
      <c r="AG123" s="40"/>
      <c r="AH123" s="40"/>
      <c r="AI123" s="40"/>
      <c r="AJ123" s="40"/>
      <c r="IS123" s="7"/>
    </row>
    <row r="124" spans="2:253" s="22" customFormat="1" ht="15" customHeight="1">
      <c r="B124" s="36">
        <v>115</v>
      </c>
      <c r="C124" s="37">
        <f>IF(ISBLANK('Liste élèves'!B125),"",('Liste élèves'!B125))</f>
      </c>
      <c r="D124" s="38">
        <f>IF(ISBLANK('Liste élèves'!B125),"",IF(NOT(AND(ISERROR(MATCH("A",'Saisie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</f>
      </c>
      <c r="E124" s="38">
        <f>IF(ISBLANK('Liste élèves'!B125),"",IF(NOT(AND(ISERROR(MATCH("A",'Saisie résultats'!M123:R123,0)),ISERROR(MATCH("A",'Saisie résultats'!AC123:AC123,0)),ISERROR(MATCH("A",'Saisie résultats'!BA123:BC123,0)))),"A",SUM('Saisie résultats'!M123:R123,'Saisie résultats'!AC123,'Saisie résultats'!BA123:BC123)))</f>
      </c>
      <c r="F124" s="38">
        <f>IF(ISBLANK('Liste élèves'!B125),"",IF(NOT(AND(ISERROR(MATCH("A",'Saisie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</f>
      </c>
      <c r="G124" s="38">
        <f>IF(ISBLANK('Liste élèves'!B125),"",IF(NOT(AND(ISERROR(MATCH("A",'Saisie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</f>
      </c>
      <c r="H124" s="38">
        <f>IF(ISBLANK('Liste élèves'!B125),"",IF(NOT(AND(ISERROR(MATCH("A",'Saisie résultats'!AE123:AH123,0)),ISERROR(MATCH("A",'Saisie résultats'!AI123:AM123,0)),ISERROR(MATCH("A",'Saisie résultats'!AV123:AX123,0)))),"A",SUM('Saisie résultats'!AE123:AH123,'Saisie résultats'!AL123:AM123,'Saisie résultats'!AU123:AX123)))</f>
      </c>
      <c r="I124" s="38">
        <f>IF(ISBLANK('Liste élèves'!B125),"",IF(NOT(AND(ISERROR(MATCH("A",'Saisie résultats'!BO123:BS123,0)),ISERROR(MATCH("A",'Saisie résultats'!BV123:BX123,0)))),"A",SUM('Saisie résultats'!BO123:BS123,'Saisie résultats'!BV123:BX123)))</f>
      </c>
      <c r="J124" s="38">
        <f>IF(ISBLANK('Liste élèves'!B125),"",IF(NOT(AND(ISERROR(MATCH("A",'Saisie résultats'!BT123:BU123,0)),ISERROR(MATCH("A",'Saisie résultats'!BY123:CH123,0)))),"A",SUM('Saisie résultats'!BT123:BU123,'Saisie résultats'!BY123:CH123)))</f>
      </c>
      <c r="K124" s="38">
        <f>IF(ISBLANK('Liste élèves'!B125),"",IF(NOT(AND(ISERROR(MATCH("A",'Saisie résultats'!CL123:CR123,0)))),"A",SUM('Saisie résultats'!CL123:CR123)))</f>
      </c>
      <c r="L124" s="38">
        <f>IF(ISBLANK('Liste élèves'!B125),"",IF(NOT(AND(ISERROR(MATCH("A",'Saisie résultats'!CI123:CK123,0)),ISERROR(MATCH("A",'Saisie résultats'!CS123:CV123,0)))),"A",SUM('Saisie résultats'!CI123:CK123,'Saisie résultats'!CS123:CV123)))</f>
      </c>
      <c r="M124" s="38">
        <f>IF(ISBLANK('Liste élèves'!B125),"",IF(NOT(AND(ISERROR(MATCH("A",'Saisie résultats'!BL123:BN123,0)),ISERROR(MATCH("A",'Saisie résultats'!CW123:CY123,0)))),"A",SUM('Saisie résultats'!BL123:BN123,'Saisie résultats'!CW123:CY123)))</f>
      </c>
      <c r="N124" s="22" t="b">
        <f>AND(NOT(ISBLANK('Liste élèves'!B125)),COUNTA('Saisie résultats'!D123:CY123)&lt;&gt;100)</f>
        <v>0</v>
      </c>
      <c r="O124" s="22">
        <f>COUNTBLANK('Saisie résultats'!D123:CY123)-O$9</f>
        <v>100</v>
      </c>
      <c r="P124" s="22" t="b">
        <f t="shared" si="5"/>
        <v>1</v>
      </c>
      <c r="Q124" s="22">
        <f>IF(ISBLANK('Liste élèves'!B125),"",IF(OR(ISTEXT(D124),ISTEXT(E124),ISTEXT(F124),ISTEXT(G124),ISTEXT(H124)),"",SUM(D124:H124)))</f>
      </c>
      <c r="R124" s="22">
        <f>IF(ISBLANK('Liste élèves'!B125),"",IF(OR(ISTEXT(I124),ISTEXT(J124),ISTEXT(K124),ISTEXT(L124),ISTEXT(M124)),"",SUM(I124:M124)))</f>
      </c>
      <c r="IS124" s="7"/>
    </row>
    <row r="125" spans="2:253" s="22" customFormat="1" ht="15" customHeight="1">
      <c r="B125" s="36">
        <v>116</v>
      </c>
      <c r="C125" s="37">
        <f>IF(ISBLANK('Liste élèves'!B126),"",('Liste élèves'!B126))</f>
      </c>
      <c r="D125" s="38">
        <f>IF(ISBLANK('Liste élèves'!B126),"",IF(NOT(AND(ISERROR(MATCH("A",'Saisie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</f>
      </c>
      <c r="E125" s="38">
        <f>IF(ISBLANK('Liste élèves'!B126),"",IF(NOT(AND(ISERROR(MATCH("A",'Saisie résultats'!M124:R124,0)),ISERROR(MATCH("A",'Saisie résultats'!AC124:AC124,0)),ISERROR(MATCH("A",'Saisie résultats'!BA124:BC124,0)))),"A",SUM('Saisie résultats'!M124:R124,'Saisie résultats'!AC124,'Saisie résultats'!BA124:BC124)))</f>
      </c>
      <c r="F125" s="38">
        <f>IF(ISBLANK('Liste élèves'!B126),"",IF(NOT(AND(ISERROR(MATCH("A",'Saisie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</f>
      </c>
      <c r="G125" s="38">
        <f>IF(ISBLANK('Liste élèves'!B126),"",IF(NOT(AND(ISERROR(MATCH("A",'Saisie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</f>
      </c>
      <c r="H125" s="38">
        <f>IF(ISBLANK('Liste élèves'!B126),"",IF(NOT(AND(ISERROR(MATCH("A",'Saisie résultats'!AE124:AH124,0)),ISERROR(MATCH("A",'Saisie résultats'!AI124:AM124,0)),ISERROR(MATCH("A",'Saisie résultats'!AV124:AX124,0)))),"A",SUM('Saisie résultats'!AE124:AH124,'Saisie résultats'!AL124:AM124,'Saisie résultats'!AU124:AX124)))</f>
      </c>
      <c r="I125" s="38">
        <f>IF(ISBLANK('Liste élèves'!B126),"",IF(NOT(AND(ISERROR(MATCH("A",'Saisie résultats'!BO124:BS124,0)),ISERROR(MATCH("A",'Saisie résultats'!BV124:BX124,0)))),"A",SUM('Saisie résultats'!BO124:BS124,'Saisie résultats'!BV124:BX124)))</f>
      </c>
      <c r="J125" s="38">
        <f>IF(ISBLANK('Liste élèves'!B126),"",IF(NOT(AND(ISERROR(MATCH("A",'Saisie résultats'!BT124:BU124,0)),ISERROR(MATCH("A",'Saisie résultats'!BY124:CH124,0)))),"A",SUM('Saisie résultats'!BT124:BU124,'Saisie résultats'!BY124:CH124)))</f>
      </c>
      <c r="K125" s="38">
        <f>IF(ISBLANK('Liste élèves'!B126),"",IF(NOT(AND(ISERROR(MATCH("A",'Saisie résultats'!CL124:CR124,0)))),"A",SUM('Saisie résultats'!CL124:CR124)))</f>
      </c>
      <c r="L125" s="38">
        <f>IF(ISBLANK('Liste élèves'!B126),"",IF(NOT(AND(ISERROR(MATCH("A",'Saisie résultats'!CI124:CK124,0)),ISERROR(MATCH("A",'Saisie résultats'!CS124:CV124,0)))),"A",SUM('Saisie résultats'!CI124:CK124,'Saisie résultats'!CS124:CV124)))</f>
      </c>
      <c r="M125" s="38">
        <f>IF(ISBLANK('Liste élèves'!B126),"",IF(NOT(AND(ISERROR(MATCH("A",'Saisie résultats'!BL124:BN124,0)),ISERROR(MATCH("A",'Saisie résultats'!CW124:CY124,0)))),"A",SUM('Saisie résultats'!BL124:BN124,'Saisie résultats'!CW124:CY124)))</f>
      </c>
      <c r="N125" s="22" t="b">
        <f>AND(NOT(ISBLANK('Liste élèves'!B126)),COUNTA('Saisie résultats'!D124:CY124)&lt;&gt;100)</f>
        <v>0</v>
      </c>
      <c r="O125" s="22">
        <f>COUNTBLANK('Saisie résultats'!D124:CY124)-O$9</f>
        <v>100</v>
      </c>
      <c r="P125" s="22" t="b">
        <f t="shared" si="5"/>
        <v>1</v>
      </c>
      <c r="Q125" s="22">
        <f>IF(ISBLANK('Liste élèves'!B126),"",IF(OR(ISTEXT(D125),ISTEXT(E125),ISTEXT(F125),ISTEXT(G125),ISTEXT(H125)),"",SUM(D125:H125)))</f>
      </c>
      <c r="R125" s="22">
        <f>IF(ISBLANK('Liste élèves'!B126),"",IF(OR(ISTEXT(I125),ISTEXT(J125),ISTEXT(K125),ISTEXT(L125),ISTEXT(M125)),"",SUM(I125:M125)))</f>
      </c>
      <c r="AD125" s="39"/>
      <c r="AE125" s="39"/>
      <c r="AF125" s="40"/>
      <c r="AG125" s="40"/>
      <c r="AH125" s="40"/>
      <c r="AI125" s="40"/>
      <c r="AJ125" s="40"/>
      <c r="IS125" s="7"/>
    </row>
    <row r="126" spans="2:253" s="22" customFormat="1" ht="15" customHeight="1">
      <c r="B126" s="36">
        <v>117</v>
      </c>
      <c r="C126" s="37">
        <f>IF(ISBLANK('Liste élèves'!B127),"",('Liste élèves'!B127))</f>
      </c>
      <c r="D126" s="38">
        <f>IF(ISBLANK('Liste élèves'!B127),"",IF(NOT(AND(ISERROR(MATCH("A",'Saisie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</f>
      </c>
      <c r="E126" s="38">
        <f>IF(ISBLANK('Liste élèves'!B127),"",IF(NOT(AND(ISERROR(MATCH("A",'Saisie résultats'!M125:R125,0)),ISERROR(MATCH("A",'Saisie résultats'!AC125:AC125,0)),ISERROR(MATCH("A",'Saisie résultats'!BA125:BC125,0)))),"A",SUM('Saisie résultats'!M125:R125,'Saisie résultats'!AC125,'Saisie résultats'!BA125:BC125)))</f>
      </c>
      <c r="F126" s="38">
        <f>IF(ISBLANK('Liste élèves'!B127),"",IF(NOT(AND(ISERROR(MATCH("A",'Saisie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</f>
      </c>
      <c r="G126" s="38">
        <f>IF(ISBLANK('Liste élèves'!B127),"",IF(NOT(AND(ISERROR(MATCH("A",'Saisie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</f>
      </c>
      <c r="H126" s="38">
        <f>IF(ISBLANK('Liste élèves'!B127),"",IF(NOT(AND(ISERROR(MATCH("A",'Saisie résultats'!AE125:AH125,0)),ISERROR(MATCH("A",'Saisie résultats'!AI125:AM125,0)),ISERROR(MATCH("A",'Saisie résultats'!AV125:AX125,0)))),"A",SUM('Saisie résultats'!AE125:AH125,'Saisie résultats'!AL125:AM125,'Saisie résultats'!AU125:AX125)))</f>
      </c>
      <c r="I126" s="38">
        <f>IF(ISBLANK('Liste élèves'!B127),"",IF(NOT(AND(ISERROR(MATCH("A",'Saisie résultats'!BO125:BS125,0)),ISERROR(MATCH("A",'Saisie résultats'!BV125:BX125,0)))),"A",SUM('Saisie résultats'!BO125:BS125,'Saisie résultats'!BV125:BX125)))</f>
      </c>
      <c r="J126" s="38">
        <f>IF(ISBLANK('Liste élèves'!B127),"",IF(NOT(AND(ISERROR(MATCH("A",'Saisie résultats'!BT125:BU125,0)),ISERROR(MATCH("A",'Saisie résultats'!BY125:CH125,0)))),"A",SUM('Saisie résultats'!BT125:BU125,'Saisie résultats'!BY125:CH125)))</f>
      </c>
      <c r="K126" s="38">
        <f>IF(ISBLANK('Liste élèves'!B127),"",IF(NOT(AND(ISERROR(MATCH("A",'Saisie résultats'!CL125:CR125,0)))),"A",SUM('Saisie résultats'!CL125:CR125)))</f>
      </c>
      <c r="L126" s="38">
        <f>IF(ISBLANK('Liste élèves'!B127),"",IF(NOT(AND(ISERROR(MATCH("A",'Saisie résultats'!CI125:CK125,0)),ISERROR(MATCH("A",'Saisie résultats'!CS125:CV125,0)))),"A",SUM('Saisie résultats'!CI125:CK125,'Saisie résultats'!CS125:CV125)))</f>
      </c>
      <c r="M126" s="38">
        <f>IF(ISBLANK('Liste élèves'!B127),"",IF(NOT(AND(ISERROR(MATCH("A",'Saisie résultats'!BL125:BN125,0)),ISERROR(MATCH("A",'Saisie résultats'!CW125:CY125,0)))),"A",SUM('Saisie résultats'!BL125:BN125,'Saisie résultats'!CW125:CY125)))</f>
      </c>
      <c r="N126" s="22" t="b">
        <f>AND(NOT(ISBLANK('Liste élèves'!B127)),COUNTA('Saisie résultats'!D125:CY125)&lt;&gt;100)</f>
        <v>0</v>
      </c>
      <c r="O126" s="22">
        <f>COUNTBLANK('Saisie résultats'!D125:CY125)-O$9</f>
        <v>100</v>
      </c>
      <c r="P126" s="22" t="b">
        <f t="shared" si="5"/>
        <v>1</v>
      </c>
      <c r="Q126" s="22">
        <f>IF(ISBLANK('Liste élèves'!B127),"",IF(OR(ISTEXT(D126),ISTEXT(E126),ISTEXT(F126),ISTEXT(G126),ISTEXT(H126)),"",SUM(D126:H126)))</f>
      </c>
      <c r="R126" s="22">
        <f>IF(ISBLANK('Liste élèves'!B127),"",IF(OR(ISTEXT(I126),ISTEXT(J126),ISTEXT(K126),ISTEXT(L126),ISTEXT(M126)),"",SUM(I126:M126)))</f>
      </c>
      <c r="AD126" s="39"/>
      <c r="AE126" s="39"/>
      <c r="AF126" s="40"/>
      <c r="AG126" s="40"/>
      <c r="AH126" s="40"/>
      <c r="AI126" s="40"/>
      <c r="AJ126" s="40"/>
      <c r="IS126" s="7"/>
    </row>
    <row r="127" spans="2:253" s="22" customFormat="1" ht="15" customHeight="1">
      <c r="B127" s="36">
        <v>118</v>
      </c>
      <c r="C127" s="37">
        <f>IF(ISBLANK('Liste élèves'!B128),"",('Liste élèves'!B128))</f>
      </c>
      <c r="D127" s="38">
        <f>IF(ISBLANK('Liste élèves'!B128),"",IF(NOT(AND(ISERROR(MATCH("A",'Saisie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</f>
      </c>
      <c r="E127" s="38">
        <f>IF(ISBLANK('Liste élèves'!B128),"",IF(NOT(AND(ISERROR(MATCH("A",'Saisie résultats'!M126:R126,0)),ISERROR(MATCH("A",'Saisie résultats'!AC126:AC126,0)),ISERROR(MATCH("A",'Saisie résultats'!BA126:BC126,0)))),"A",SUM('Saisie résultats'!M126:R126,'Saisie résultats'!AC126,'Saisie résultats'!BA126:BC126)))</f>
      </c>
      <c r="F127" s="38">
        <f>IF(ISBLANK('Liste élèves'!B128),"",IF(NOT(AND(ISERROR(MATCH("A",'Saisie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</f>
      </c>
      <c r="G127" s="38">
        <f>IF(ISBLANK('Liste élèves'!B128),"",IF(NOT(AND(ISERROR(MATCH("A",'Saisie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</f>
      </c>
      <c r="H127" s="38">
        <f>IF(ISBLANK('Liste élèves'!B128),"",IF(NOT(AND(ISERROR(MATCH("A",'Saisie résultats'!AE126:AH126,0)),ISERROR(MATCH("A",'Saisie résultats'!AI126:AM126,0)),ISERROR(MATCH("A",'Saisie résultats'!AV126:AX126,0)))),"A",SUM('Saisie résultats'!AE126:AH126,'Saisie résultats'!AL126:AM126,'Saisie résultats'!AU126:AX126)))</f>
      </c>
      <c r="I127" s="38">
        <f>IF(ISBLANK('Liste élèves'!B128),"",IF(NOT(AND(ISERROR(MATCH("A",'Saisie résultats'!BO126:BS126,0)),ISERROR(MATCH("A",'Saisie résultats'!BV126:BX126,0)))),"A",SUM('Saisie résultats'!BO126:BS126,'Saisie résultats'!BV126:BX126)))</f>
      </c>
      <c r="J127" s="38">
        <f>IF(ISBLANK('Liste élèves'!B128),"",IF(NOT(AND(ISERROR(MATCH("A",'Saisie résultats'!BT126:BU126,0)),ISERROR(MATCH("A",'Saisie résultats'!BY126:CH126,0)))),"A",SUM('Saisie résultats'!BT126:BU126,'Saisie résultats'!BY126:CH126)))</f>
      </c>
      <c r="K127" s="38">
        <f>IF(ISBLANK('Liste élèves'!B128),"",IF(NOT(AND(ISERROR(MATCH("A",'Saisie résultats'!CL126:CR126,0)))),"A",SUM('Saisie résultats'!CL126:CR126)))</f>
      </c>
      <c r="L127" s="38">
        <f>IF(ISBLANK('Liste élèves'!B128),"",IF(NOT(AND(ISERROR(MATCH("A",'Saisie résultats'!CI126:CK126,0)),ISERROR(MATCH("A",'Saisie résultats'!CS126:CV126,0)))),"A",SUM('Saisie résultats'!CI126:CK126,'Saisie résultats'!CS126:CV126)))</f>
      </c>
      <c r="M127" s="38">
        <f>IF(ISBLANK('Liste élèves'!B128),"",IF(NOT(AND(ISERROR(MATCH("A",'Saisie résultats'!BL126:BN126,0)),ISERROR(MATCH("A",'Saisie résultats'!CW126:CY126,0)))),"A",SUM('Saisie résultats'!BL126:BN126,'Saisie résultats'!CW126:CY126)))</f>
      </c>
      <c r="N127" s="22" t="b">
        <f>AND(NOT(ISBLANK('Liste élèves'!B128)),COUNTA('Saisie résultats'!D126:CY126)&lt;&gt;100)</f>
        <v>0</v>
      </c>
      <c r="O127" s="22">
        <f>COUNTBLANK('Saisie résultats'!D126:CY126)-O$9</f>
        <v>100</v>
      </c>
      <c r="P127" s="22" t="b">
        <f t="shared" si="5"/>
        <v>1</v>
      </c>
      <c r="Q127" s="22">
        <f>IF(ISBLANK('Liste élèves'!B128),"",IF(OR(ISTEXT(D127),ISTEXT(E127),ISTEXT(F127),ISTEXT(G127),ISTEXT(H127)),"",SUM(D127:H127)))</f>
      </c>
      <c r="R127" s="22">
        <f>IF(ISBLANK('Liste élèves'!B128),"",IF(OR(ISTEXT(I127),ISTEXT(J127),ISTEXT(K127),ISTEXT(L127),ISTEXT(M127)),"",SUM(I127:M127)))</f>
      </c>
      <c r="AD127" s="39"/>
      <c r="AE127" s="39"/>
      <c r="AF127" s="40"/>
      <c r="AG127" s="40"/>
      <c r="AH127" s="40"/>
      <c r="AI127" s="40"/>
      <c r="AJ127" s="40"/>
      <c r="IS127" s="7"/>
    </row>
    <row r="128" spans="2:253" s="22" customFormat="1" ht="15" customHeight="1">
      <c r="B128" s="36">
        <v>119</v>
      </c>
      <c r="C128" s="37">
        <f>IF(ISBLANK('Liste élèves'!B129),"",('Liste élèves'!B129))</f>
      </c>
      <c r="D128" s="38">
        <f>IF(ISBLANK('Liste élèves'!B129),"",IF(NOT(AND(ISERROR(MATCH("A",'Saisie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</f>
      </c>
      <c r="E128" s="38">
        <f>IF(ISBLANK('Liste élèves'!B129),"",IF(NOT(AND(ISERROR(MATCH("A",'Saisie résultats'!M127:R127,0)),ISERROR(MATCH("A",'Saisie résultats'!AC127:AC127,0)),ISERROR(MATCH("A",'Saisie résultats'!BA127:BC127,0)))),"A",SUM('Saisie résultats'!M127:R127,'Saisie résultats'!AC127,'Saisie résultats'!BA127:BC127)))</f>
      </c>
      <c r="F128" s="38">
        <f>IF(ISBLANK('Liste élèves'!B129),"",IF(NOT(AND(ISERROR(MATCH("A",'Saisie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</f>
      </c>
      <c r="G128" s="38">
        <f>IF(ISBLANK('Liste élèves'!B129),"",IF(NOT(AND(ISERROR(MATCH("A",'Saisie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</f>
      </c>
      <c r="H128" s="38">
        <f>IF(ISBLANK('Liste élèves'!B129),"",IF(NOT(AND(ISERROR(MATCH("A",'Saisie résultats'!AE127:AH127,0)),ISERROR(MATCH("A",'Saisie résultats'!AI127:AM127,0)),ISERROR(MATCH("A",'Saisie résultats'!AV127:AX127,0)))),"A",SUM('Saisie résultats'!AE127:AH127,'Saisie résultats'!AL127:AM127,'Saisie résultats'!AU127:AX127)))</f>
      </c>
      <c r="I128" s="38">
        <f>IF(ISBLANK('Liste élèves'!B129),"",IF(NOT(AND(ISERROR(MATCH("A",'Saisie résultats'!BO127:BS127,0)),ISERROR(MATCH("A",'Saisie résultats'!BV127:BX127,0)))),"A",SUM('Saisie résultats'!BO127:BS127,'Saisie résultats'!BV127:BX127)))</f>
      </c>
      <c r="J128" s="38">
        <f>IF(ISBLANK('Liste élèves'!B129),"",IF(NOT(AND(ISERROR(MATCH("A",'Saisie résultats'!BT127:BU127,0)),ISERROR(MATCH("A",'Saisie résultats'!BY127:CH127,0)))),"A",SUM('Saisie résultats'!BT127:BU127,'Saisie résultats'!BY127:CH127)))</f>
      </c>
      <c r="K128" s="38">
        <f>IF(ISBLANK('Liste élèves'!B129),"",IF(NOT(AND(ISERROR(MATCH("A",'Saisie résultats'!CL127:CR127,0)))),"A",SUM('Saisie résultats'!CL127:CR127)))</f>
      </c>
      <c r="L128" s="38">
        <f>IF(ISBLANK('Liste élèves'!B129),"",IF(NOT(AND(ISERROR(MATCH("A",'Saisie résultats'!CI127:CK127,0)),ISERROR(MATCH("A",'Saisie résultats'!CS127:CV127,0)))),"A",SUM('Saisie résultats'!CI127:CK127,'Saisie résultats'!CS127:CV127)))</f>
      </c>
      <c r="M128" s="38">
        <f>IF(ISBLANK('Liste élèves'!B129),"",IF(NOT(AND(ISERROR(MATCH("A",'Saisie résultats'!BL127:BN127,0)),ISERROR(MATCH("A",'Saisie résultats'!CW127:CY127,0)))),"A",SUM('Saisie résultats'!BL127:BN127,'Saisie résultats'!CW127:CY127)))</f>
      </c>
      <c r="N128" s="22" t="b">
        <f>AND(NOT(ISBLANK('Liste élèves'!B129)),COUNTA('Saisie résultats'!D127:CY127)&lt;&gt;100)</f>
        <v>0</v>
      </c>
      <c r="O128" s="22">
        <f>COUNTBLANK('Saisie résultats'!D127:CY127)-O$9</f>
        <v>100</v>
      </c>
      <c r="P128" s="22" t="b">
        <f t="shared" si="5"/>
        <v>1</v>
      </c>
      <c r="Q128" s="22">
        <f>IF(ISBLANK('Liste élèves'!B129),"",IF(OR(ISTEXT(D128),ISTEXT(E128),ISTEXT(F128),ISTEXT(G128),ISTEXT(H128)),"",SUM(D128:H128)))</f>
      </c>
      <c r="R128" s="22">
        <f>IF(ISBLANK('Liste élèves'!B129),"",IF(OR(ISTEXT(I128),ISTEXT(J128),ISTEXT(K128),ISTEXT(L128),ISTEXT(M128)),"",SUM(I128:M128)))</f>
      </c>
      <c r="AD128" s="39"/>
      <c r="AE128" s="39"/>
      <c r="AF128" s="40"/>
      <c r="AG128" s="40"/>
      <c r="AH128" s="40"/>
      <c r="AI128" s="40"/>
      <c r="AJ128" s="40"/>
      <c r="IS128" s="7"/>
    </row>
    <row r="129" spans="2:253" s="22" customFormat="1" ht="15" customHeight="1">
      <c r="B129" s="36">
        <v>120</v>
      </c>
      <c r="C129" s="37">
        <f>IF(ISBLANK('Liste élèves'!B130),"",('Liste élèves'!B130))</f>
      </c>
      <c r="D129" s="38">
        <f>IF(ISBLANK('Liste élèves'!B130),"",IF(NOT(AND(ISERROR(MATCH("A",'Saisie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</f>
      </c>
      <c r="E129" s="38">
        <f>IF(ISBLANK('Liste élèves'!B130),"",IF(NOT(AND(ISERROR(MATCH("A",'Saisie résultats'!M128:R128,0)),ISERROR(MATCH("A",'Saisie résultats'!AC128:AC128,0)),ISERROR(MATCH("A",'Saisie résultats'!BA128:BC128,0)))),"A",SUM('Saisie résultats'!M128:R128,'Saisie résultats'!AC128,'Saisie résultats'!BA128:BC128)))</f>
      </c>
      <c r="F129" s="38">
        <f>IF(ISBLANK('Liste élèves'!B130),"",IF(NOT(AND(ISERROR(MATCH("A",'Saisie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</f>
      </c>
      <c r="G129" s="38">
        <f>IF(ISBLANK('Liste élèves'!B130),"",IF(NOT(AND(ISERROR(MATCH("A",'Saisie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</f>
      </c>
      <c r="H129" s="38">
        <f>IF(ISBLANK('Liste élèves'!B130),"",IF(NOT(AND(ISERROR(MATCH("A",'Saisie résultats'!AE128:AH128,0)),ISERROR(MATCH("A",'Saisie résultats'!AI128:AM128,0)),ISERROR(MATCH("A",'Saisie résultats'!AV128:AX128,0)))),"A",SUM('Saisie résultats'!AE128:AH128,'Saisie résultats'!AL128:AM128,'Saisie résultats'!AU128:AX128)))</f>
      </c>
      <c r="I129" s="38">
        <f>IF(ISBLANK('Liste élèves'!B130),"",IF(NOT(AND(ISERROR(MATCH("A",'Saisie résultats'!BO128:BS128,0)),ISERROR(MATCH("A",'Saisie résultats'!BV128:BX128,0)))),"A",SUM('Saisie résultats'!BO128:BS128,'Saisie résultats'!BV128:BX128)))</f>
      </c>
      <c r="J129" s="38">
        <f>IF(ISBLANK('Liste élèves'!B130),"",IF(NOT(AND(ISERROR(MATCH("A",'Saisie résultats'!BT128:BU128,0)),ISERROR(MATCH("A",'Saisie résultats'!BY128:CH128,0)))),"A",SUM('Saisie résultats'!BT128:BU128,'Saisie résultats'!BY128:CH128)))</f>
      </c>
      <c r="K129" s="38">
        <f>IF(ISBLANK('Liste élèves'!B130),"",IF(NOT(AND(ISERROR(MATCH("A",'Saisie résultats'!CL128:CR128,0)))),"A",SUM('Saisie résultats'!CL128:CR128)))</f>
      </c>
      <c r="L129" s="38">
        <f>IF(ISBLANK('Liste élèves'!B130),"",IF(NOT(AND(ISERROR(MATCH("A",'Saisie résultats'!CI128:CK128,0)),ISERROR(MATCH("A",'Saisie résultats'!CS128:CV128,0)))),"A",SUM('Saisie résultats'!CI128:CK128,'Saisie résultats'!CS128:CV128)))</f>
      </c>
      <c r="M129" s="38">
        <f>IF(ISBLANK('Liste élèves'!B130),"",IF(NOT(AND(ISERROR(MATCH("A",'Saisie résultats'!BL128:BN128,0)),ISERROR(MATCH("A",'Saisie résultats'!CW128:CY128,0)))),"A",SUM('Saisie résultats'!BL128:BN128,'Saisie résultats'!CW128:CY128)))</f>
      </c>
      <c r="N129" s="22" t="b">
        <f>AND(NOT(ISBLANK('Liste élèves'!B130)),COUNTA('Saisie résultats'!D128:CY128)&lt;&gt;100)</f>
        <v>0</v>
      </c>
      <c r="O129" s="22">
        <f>COUNTBLANK('Saisie résultats'!D128:CY128)-O$9</f>
        <v>100</v>
      </c>
      <c r="P129" s="22" t="b">
        <f t="shared" si="5"/>
        <v>1</v>
      </c>
      <c r="Q129" s="22">
        <f>IF(ISBLANK('Liste élèves'!B130),"",IF(OR(ISTEXT(D129),ISTEXT(E129),ISTEXT(F129),ISTEXT(G129),ISTEXT(H129)),"",SUM(D129:H129)))</f>
      </c>
      <c r="R129" s="22">
        <f>IF(ISBLANK('Liste élèves'!B130),"",IF(OR(ISTEXT(I129),ISTEXT(J129),ISTEXT(K129),ISTEXT(L129),ISTEXT(M129)),"",SUM(I129:M129)))</f>
      </c>
      <c r="AD129" s="39"/>
      <c r="AE129" s="39"/>
      <c r="AF129" s="40"/>
      <c r="AG129" s="40"/>
      <c r="AH129" s="40"/>
      <c r="AI129" s="40"/>
      <c r="AJ129" s="40"/>
      <c r="IS129" s="7"/>
    </row>
    <row r="130" spans="2:253" s="22" customFormat="1" ht="15" customHeight="1">
      <c r="B130" s="36">
        <v>121</v>
      </c>
      <c r="C130" s="37">
        <f>IF(ISBLANK('Liste élèves'!B131),"",('Liste élèves'!B131))</f>
      </c>
      <c r="D130" s="38">
        <f>IF(ISBLANK('Liste élèves'!B131),"",IF(NOT(AND(ISERROR(MATCH("A",'Saisie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</f>
      </c>
      <c r="E130" s="38">
        <f>IF(ISBLANK('Liste élèves'!B131),"",IF(NOT(AND(ISERROR(MATCH("A",'Saisie résultats'!M129:R129,0)),ISERROR(MATCH("A",'Saisie résultats'!AC129:AC129,0)),ISERROR(MATCH("A",'Saisie résultats'!BA129:BC129,0)))),"A",SUM('Saisie résultats'!M129:R129,'Saisie résultats'!AC129,'Saisie résultats'!BA129:BC129)))</f>
      </c>
      <c r="F130" s="38">
        <f>IF(ISBLANK('Liste élèves'!B131),"",IF(NOT(AND(ISERROR(MATCH("A",'Saisie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</f>
      </c>
      <c r="G130" s="38">
        <f>IF(ISBLANK('Liste élèves'!B131),"",IF(NOT(AND(ISERROR(MATCH("A",'Saisie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</f>
      </c>
      <c r="H130" s="38">
        <f>IF(ISBLANK('Liste élèves'!B131),"",IF(NOT(AND(ISERROR(MATCH("A",'Saisie résultats'!AE129:AH129,0)),ISERROR(MATCH("A",'Saisie résultats'!AI129:AM129,0)),ISERROR(MATCH("A",'Saisie résultats'!AV129:AX129,0)))),"A",SUM('Saisie résultats'!AE129:AH129,'Saisie résultats'!AL129:AM129,'Saisie résultats'!AU129:AX129)))</f>
      </c>
      <c r="I130" s="38">
        <f>IF(ISBLANK('Liste élèves'!B131),"",IF(NOT(AND(ISERROR(MATCH("A",'Saisie résultats'!BO129:BS129,0)),ISERROR(MATCH("A",'Saisie résultats'!BV129:BX129,0)))),"A",SUM('Saisie résultats'!BO129:BS129,'Saisie résultats'!BV129:BX129)))</f>
      </c>
      <c r="J130" s="38">
        <f>IF(ISBLANK('Liste élèves'!B131),"",IF(NOT(AND(ISERROR(MATCH("A",'Saisie résultats'!BT129:BU129,0)),ISERROR(MATCH("A",'Saisie résultats'!BY129:CH129,0)))),"A",SUM('Saisie résultats'!BT129:BU129,'Saisie résultats'!BY129:CH129)))</f>
      </c>
      <c r="K130" s="38">
        <f>IF(ISBLANK('Liste élèves'!B131),"",IF(NOT(AND(ISERROR(MATCH("A",'Saisie résultats'!CL129:CR129,0)))),"A",SUM('Saisie résultats'!CL129:CR129)))</f>
      </c>
      <c r="L130" s="38">
        <f>IF(ISBLANK('Liste élèves'!B131),"",IF(NOT(AND(ISERROR(MATCH("A",'Saisie résultats'!CI129:CK129,0)),ISERROR(MATCH("A",'Saisie résultats'!CS129:CV129,0)))),"A",SUM('Saisie résultats'!CI129:CK129,'Saisie résultats'!CS129:CV129)))</f>
      </c>
      <c r="M130" s="38">
        <f>IF(ISBLANK('Liste élèves'!B131),"",IF(NOT(AND(ISERROR(MATCH("A",'Saisie résultats'!BL129:BN129,0)),ISERROR(MATCH("A",'Saisie résultats'!CW129:CY129,0)))),"A",SUM('Saisie résultats'!BL129:BN129,'Saisie résultats'!CW129:CY129)))</f>
      </c>
      <c r="N130" s="22" t="b">
        <f>AND(NOT(ISBLANK('Liste élèves'!B131)),COUNTA('Saisie résultats'!D129:CY129)&lt;&gt;100)</f>
        <v>0</v>
      </c>
      <c r="O130" s="22">
        <f>COUNTBLANK('Saisie résultats'!D129:CY129)-O$9</f>
        <v>100</v>
      </c>
      <c r="P130" s="22" t="b">
        <f t="shared" si="5"/>
        <v>1</v>
      </c>
      <c r="Q130" s="22">
        <f>IF(ISBLANK('Liste élèves'!B131),"",IF(OR(ISTEXT(D130),ISTEXT(E130),ISTEXT(F130),ISTEXT(G130),ISTEXT(H130)),"",SUM(D130:H130)))</f>
      </c>
      <c r="R130" s="22">
        <f>IF(ISBLANK('Liste élèves'!B131),"",IF(OR(ISTEXT(I130),ISTEXT(J130),ISTEXT(K130),ISTEXT(L130),ISTEXT(M130)),"",SUM(I130:M130)))</f>
      </c>
      <c r="AD130" s="39"/>
      <c r="AE130" s="39"/>
      <c r="AF130" s="40"/>
      <c r="AG130" s="40"/>
      <c r="AH130" s="40"/>
      <c r="AI130" s="40"/>
      <c r="AJ130" s="40"/>
      <c r="IS130" s="7"/>
    </row>
    <row r="131" spans="2:253" s="22" customFormat="1" ht="15" customHeight="1">
      <c r="B131" s="36">
        <v>122</v>
      </c>
      <c r="C131" s="37">
        <f>IF(ISBLANK('Liste élèves'!B132),"",('Liste élèves'!B132))</f>
      </c>
      <c r="D131" s="38">
        <f>IF(ISBLANK('Liste élèves'!B132),"",IF(NOT(AND(ISERROR(MATCH("A",'Saisie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</f>
      </c>
      <c r="E131" s="38">
        <f>IF(ISBLANK('Liste élèves'!B132),"",IF(NOT(AND(ISERROR(MATCH("A",'Saisie résultats'!M130:R130,0)),ISERROR(MATCH("A",'Saisie résultats'!AC130:AC130,0)),ISERROR(MATCH("A",'Saisie résultats'!BA130:BC130,0)))),"A",SUM('Saisie résultats'!M130:R130,'Saisie résultats'!AC130,'Saisie résultats'!BA130:BC130)))</f>
      </c>
      <c r="F131" s="38">
        <f>IF(ISBLANK('Liste élèves'!B132),"",IF(NOT(AND(ISERROR(MATCH("A",'Saisie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</f>
      </c>
      <c r="G131" s="38">
        <f>IF(ISBLANK('Liste élèves'!B132),"",IF(NOT(AND(ISERROR(MATCH("A",'Saisie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</f>
      </c>
      <c r="H131" s="38">
        <f>IF(ISBLANK('Liste élèves'!B132),"",IF(NOT(AND(ISERROR(MATCH("A",'Saisie résultats'!AE130:AH130,0)),ISERROR(MATCH("A",'Saisie résultats'!AI130:AM130,0)),ISERROR(MATCH("A",'Saisie résultats'!AV130:AX130,0)))),"A",SUM('Saisie résultats'!AE130:AH130,'Saisie résultats'!AL130:AM130,'Saisie résultats'!AU130:AX130)))</f>
      </c>
      <c r="I131" s="38">
        <f>IF(ISBLANK('Liste élèves'!B132),"",IF(NOT(AND(ISERROR(MATCH("A",'Saisie résultats'!BO130:BS130,0)),ISERROR(MATCH("A",'Saisie résultats'!BV130:BX130,0)))),"A",SUM('Saisie résultats'!BO130:BS130,'Saisie résultats'!BV130:BX130)))</f>
      </c>
      <c r="J131" s="38">
        <f>IF(ISBLANK('Liste élèves'!B132),"",IF(NOT(AND(ISERROR(MATCH("A",'Saisie résultats'!BT130:BU130,0)),ISERROR(MATCH("A",'Saisie résultats'!BY130:CH130,0)))),"A",SUM('Saisie résultats'!BT130:BU130,'Saisie résultats'!BY130:CH130)))</f>
      </c>
      <c r="K131" s="38">
        <f>IF(ISBLANK('Liste élèves'!B132),"",IF(NOT(AND(ISERROR(MATCH("A",'Saisie résultats'!CL130:CR130,0)))),"A",SUM('Saisie résultats'!CL130:CR130)))</f>
      </c>
      <c r="L131" s="38">
        <f>IF(ISBLANK('Liste élèves'!B132),"",IF(NOT(AND(ISERROR(MATCH("A",'Saisie résultats'!CI130:CK130,0)),ISERROR(MATCH("A",'Saisie résultats'!CS130:CV130,0)))),"A",SUM('Saisie résultats'!CI130:CK130,'Saisie résultats'!CS130:CV130)))</f>
      </c>
      <c r="M131" s="38">
        <f>IF(ISBLANK('Liste élèves'!B132),"",IF(NOT(AND(ISERROR(MATCH("A",'Saisie résultats'!BL130:BN130,0)),ISERROR(MATCH("A",'Saisie résultats'!CW130:CY130,0)))),"A",SUM('Saisie résultats'!BL130:BN130,'Saisie résultats'!CW130:CY130)))</f>
      </c>
      <c r="N131" s="22" t="b">
        <f>AND(NOT(ISBLANK('Liste élèves'!B132)),COUNTA('Saisie résultats'!D130:CY130)&lt;&gt;100)</f>
        <v>0</v>
      </c>
      <c r="O131" s="22">
        <f>COUNTBLANK('Saisie résultats'!D130:CY130)-O$9</f>
        <v>100</v>
      </c>
      <c r="P131" s="22" t="b">
        <f t="shared" si="5"/>
        <v>1</v>
      </c>
      <c r="Q131" s="22">
        <f>IF(ISBLANK('Liste élèves'!B132),"",IF(OR(ISTEXT(D131),ISTEXT(E131),ISTEXT(F131),ISTEXT(G131),ISTEXT(H131)),"",SUM(D131:H131)))</f>
      </c>
      <c r="R131" s="22">
        <f>IF(ISBLANK('Liste élèves'!B132),"",IF(OR(ISTEXT(I131),ISTEXT(J131),ISTEXT(K131),ISTEXT(L131),ISTEXT(M131)),"",SUM(I131:M131)))</f>
      </c>
      <c r="AD131" s="39"/>
      <c r="AE131" s="39"/>
      <c r="AF131" s="40"/>
      <c r="AG131" s="40"/>
      <c r="AH131" s="40"/>
      <c r="AI131" s="40"/>
      <c r="AJ131" s="40"/>
      <c r="IS131" s="7"/>
    </row>
    <row r="132" spans="2:253" s="22" customFormat="1" ht="15" customHeight="1">
      <c r="B132" s="36">
        <v>123</v>
      </c>
      <c r="C132" s="37">
        <f>IF(ISBLANK('Liste élèves'!B133),"",('Liste élèves'!B133))</f>
      </c>
      <c r="D132" s="38">
        <f>IF(ISBLANK('Liste élèves'!B133),"",IF(NOT(AND(ISERROR(MATCH("A",'Saisie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</f>
      </c>
      <c r="E132" s="38">
        <f>IF(ISBLANK('Liste élèves'!B133),"",IF(NOT(AND(ISERROR(MATCH("A",'Saisie résultats'!M131:R131,0)),ISERROR(MATCH("A",'Saisie résultats'!AC131:AC131,0)),ISERROR(MATCH("A",'Saisie résultats'!BA131:BC131,0)))),"A",SUM('Saisie résultats'!M131:R131,'Saisie résultats'!AC131,'Saisie résultats'!BA131:BC131)))</f>
      </c>
      <c r="F132" s="38">
        <f>IF(ISBLANK('Liste élèves'!B133),"",IF(NOT(AND(ISERROR(MATCH("A",'Saisie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</f>
      </c>
      <c r="G132" s="38">
        <f>IF(ISBLANK('Liste élèves'!B133),"",IF(NOT(AND(ISERROR(MATCH("A",'Saisie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</f>
      </c>
      <c r="H132" s="38">
        <f>IF(ISBLANK('Liste élèves'!B133),"",IF(NOT(AND(ISERROR(MATCH("A",'Saisie résultats'!AE131:AH131,0)),ISERROR(MATCH("A",'Saisie résultats'!AI131:AM131,0)),ISERROR(MATCH("A",'Saisie résultats'!AV131:AX131,0)))),"A",SUM('Saisie résultats'!AE131:AH131,'Saisie résultats'!AL131:AM131,'Saisie résultats'!AU131:AX131)))</f>
      </c>
      <c r="I132" s="38">
        <f>IF(ISBLANK('Liste élèves'!B133),"",IF(NOT(AND(ISERROR(MATCH("A",'Saisie résultats'!BO131:BS131,0)),ISERROR(MATCH("A",'Saisie résultats'!BV131:BX131,0)))),"A",SUM('Saisie résultats'!BO131:BS131,'Saisie résultats'!BV131:BX131)))</f>
      </c>
      <c r="J132" s="38">
        <f>IF(ISBLANK('Liste élèves'!B133),"",IF(NOT(AND(ISERROR(MATCH("A",'Saisie résultats'!BT131:BU131,0)),ISERROR(MATCH("A",'Saisie résultats'!BY131:CH131,0)))),"A",SUM('Saisie résultats'!BT131:BU131,'Saisie résultats'!BY131:CH131)))</f>
      </c>
      <c r="K132" s="38">
        <f>IF(ISBLANK('Liste élèves'!B133),"",IF(NOT(AND(ISERROR(MATCH("A",'Saisie résultats'!CL131:CR131,0)))),"A",SUM('Saisie résultats'!CL131:CR131)))</f>
      </c>
      <c r="L132" s="38">
        <f>IF(ISBLANK('Liste élèves'!B133),"",IF(NOT(AND(ISERROR(MATCH("A",'Saisie résultats'!CI131:CK131,0)),ISERROR(MATCH("A",'Saisie résultats'!CS131:CV131,0)))),"A",SUM('Saisie résultats'!CI131:CK131,'Saisie résultats'!CS131:CV131)))</f>
      </c>
      <c r="M132" s="38">
        <f>IF(ISBLANK('Liste élèves'!B133),"",IF(NOT(AND(ISERROR(MATCH("A",'Saisie résultats'!BL131:BN131,0)),ISERROR(MATCH("A",'Saisie résultats'!CW131:CY131,0)))),"A",SUM('Saisie résultats'!BL131:BN131,'Saisie résultats'!CW131:CY131)))</f>
      </c>
      <c r="N132" s="22" t="b">
        <f>AND(NOT(ISBLANK('Liste élèves'!B133)),COUNTA('Saisie résultats'!D131:CY131)&lt;&gt;100)</f>
        <v>0</v>
      </c>
      <c r="O132" s="22">
        <f>COUNTBLANK('Saisie résultats'!D131:CY131)-O$9</f>
        <v>100</v>
      </c>
      <c r="P132" s="22" t="b">
        <f t="shared" si="5"/>
        <v>1</v>
      </c>
      <c r="Q132" s="22">
        <f>IF(ISBLANK('Liste élèves'!B133),"",IF(OR(ISTEXT(D132),ISTEXT(E132),ISTEXT(F132),ISTEXT(G132),ISTEXT(H132)),"",SUM(D132:H132)))</f>
      </c>
      <c r="R132" s="22">
        <f>IF(ISBLANK('Liste élèves'!B133),"",IF(OR(ISTEXT(I132),ISTEXT(J132),ISTEXT(K132),ISTEXT(L132),ISTEXT(M132)),"",SUM(I132:M132)))</f>
      </c>
      <c r="AD132" s="39"/>
      <c r="AE132" s="39"/>
      <c r="AF132" s="40"/>
      <c r="AG132" s="40"/>
      <c r="AH132" s="40"/>
      <c r="AI132" s="40"/>
      <c r="AJ132" s="40"/>
      <c r="IS132" s="7"/>
    </row>
    <row r="133" spans="2:253" s="22" customFormat="1" ht="15" customHeight="1">
      <c r="B133" s="36">
        <v>124</v>
      </c>
      <c r="C133" s="37">
        <f>IF(ISBLANK('Liste élèves'!B134),"",('Liste élèves'!B134))</f>
      </c>
      <c r="D133" s="38">
        <f>IF(ISBLANK('Liste élèves'!B134),"",IF(NOT(AND(ISERROR(MATCH("A",'Saisie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</f>
      </c>
      <c r="E133" s="38">
        <f>IF(ISBLANK('Liste élèves'!B134),"",IF(NOT(AND(ISERROR(MATCH("A",'Saisie résultats'!M132:R132,0)),ISERROR(MATCH("A",'Saisie résultats'!AC132:AC132,0)),ISERROR(MATCH("A",'Saisie résultats'!BA132:BC132,0)))),"A",SUM('Saisie résultats'!M132:R132,'Saisie résultats'!AC132,'Saisie résultats'!BA132:BC132)))</f>
      </c>
      <c r="F133" s="38">
        <f>IF(ISBLANK('Liste élèves'!B134),"",IF(NOT(AND(ISERROR(MATCH("A",'Saisie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</f>
      </c>
      <c r="G133" s="38">
        <f>IF(ISBLANK('Liste élèves'!B134),"",IF(NOT(AND(ISERROR(MATCH("A",'Saisie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</f>
      </c>
      <c r="H133" s="38">
        <f>IF(ISBLANK('Liste élèves'!B134),"",IF(NOT(AND(ISERROR(MATCH("A",'Saisie résultats'!AE132:AH132,0)),ISERROR(MATCH("A",'Saisie résultats'!AI132:AM132,0)),ISERROR(MATCH("A",'Saisie résultats'!AV132:AX132,0)))),"A",SUM('Saisie résultats'!AE132:AH132,'Saisie résultats'!AL132:AM132,'Saisie résultats'!AU132:AX132)))</f>
      </c>
      <c r="I133" s="38">
        <f>IF(ISBLANK('Liste élèves'!B134),"",IF(NOT(AND(ISERROR(MATCH("A",'Saisie résultats'!BO132:BS132,0)),ISERROR(MATCH("A",'Saisie résultats'!BV132:BX132,0)))),"A",SUM('Saisie résultats'!BO132:BS132,'Saisie résultats'!BV132:BX132)))</f>
      </c>
      <c r="J133" s="38">
        <f>IF(ISBLANK('Liste élèves'!B134),"",IF(NOT(AND(ISERROR(MATCH("A",'Saisie résultats'!BT132:BU132,0)),ISERROR(MATCH("A",'Saisie résultats'!BY132:CH132,0)))),"A",SUM('Saisie résultats'!BT132:BU132,'Saisie résultats'!BY132:CH132)))</f>
      </c>
      <c r="K133" s="38">
        <f>IF(ISBLANK('Liste élèves'!B134),"",IF(NOT(AND(ISERROR(MATCH("A",'Saisie résultats'!CL132:CR132,0)))),"A",SUM('Saisie résultats'!CL132:CR132)))</f>
      </c>
      <c r="L133" s="38">
        <f>IF(ISBLANK('Liste élèves'!B134),"",IF(NOT(AND(ISERROR(MATCH("A",'Saisie résultats'!CI132:CK132,0)),ISERROR(MATCH("A",'Saisie résultats'!CS132:CV132,0)))),"A",SUM('Saisie résultats'!CI132:CK132,'Saisie résultats'!CS132:CV132)))</f>
      </c>
      <c r="M133" s="38">
        <f>IF(ISBLANK('Liste élèves'!B134),"",IF(NOT(AND(ISERROR(MATCH("A",'Saisie résultats'!BL132:BN132,0)),ISERROR(MATCH("A",'Saisie résultats'!CW132:CY132,0)))),"A",SUM('Saisie résultats'!BL132:BN132,'Saisie résultats'!CW132:CY132)))</f>
      </c>
      <c r="N133" s="22" t="b">
        <f>AND(NOT(ISBLANK('Liste élèves'!B134)),COUNTA('Saisie résultats'!D132:CY132)&lt;&gt;100)</f>
        <v>0</v>
      </c>
      <c r="O133" s="22">
        <f>COUNTBLANK('Saisie résultats'!D132:CY132)-O$9</f>
        <v>100</v>
      </c>
      <c r="P133" s="22" t="b">
        <f t="shared" si="5"/>
        <v>1</v>
      </c>
      <c r="Q133" s="22">
        <f>IF(ISBLANK('Liste élèves'!B134),"",IF(OR(ISTEXT(D133),ISTEXT(E133),ISTEXT(F133),ISTEXT(G133),ISTEXT(H133)),"",SUM(D133:H133)))</f>
      </c>
      <c r="R133" s="22">
        <f>IF(ISBLANK('Liste élèves'!B134),"",IF(OR(ISTEXT(I133),ISTEXT(J133),ISTEXT(K133),ISTEXT(L133),ISTEXT(M133)),"",SUM(I133:M133)))</f>
      </c>
      <c r="AD133" s="39"/>
      <c r="AE133" s="39"/>
      <c r="AF133" s="40"/>
      <c r="AG133" s="40"/>
      <c r="AH133" s="40"/>
      <c r="AI133" s="40"/>
      <c r="AJ133" s="40"/>
      <c r="IS133" s="7"/>
    </row>
    <row r="134" spans="2:253" s="22" customFormat="1" ht="15" customHeight="1">
      <c r="B134" s="36">
        <v>125</v>
      </c>
      <c r="C134" s="37">
        <f>IF(ISBLANK('Liste élèves'!B135),"",('Liste élèves'!B135))</f>
      </c>
      <c r="D134" s="38">
        <f>IF(ISBLANK('Liste élèves'!B135),"",IF(NOT(AND(ISERROR(MATCH("A",'Saisie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</f>
      </c>
      <c r="E134" s="38">
        <f>IF(ISBLANK('Liste élèves'!B135),"",IF(NOT(AND(ISERROR(MATCH("A",'Saisie résultats'!M133:R133,0)),ISERROR(MATCH("A",'Saisie résultats'!AC133:AC133,0)),ISERROR(MATCH("A",'Saisie résultats'!BA133:BC133,0)))),"A",SUM('Saisie résultats'!M133:R133,'Saisie résultats'!AC133,'Saisie résultats'!BA133:BC133)))</f>
      </c>
      <c r="F134" s="38">
        <f>IF(ISBLANK('Liste élèves'!B135),"",IF(NOT(AND(ISERROR(MATCH("A",'Saisie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</f>
      </c>
      <c r="G134" s="38">
        <f>IF(ISBLANK('Liste élèves'!B135),"",IF(NOT(AND(ISERROR(MATCH("A",'Saisie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</f>
      </c>
      <c r="H134" s="38">
        <f>IF(ISBLANK('Liste élèves'!B135),"",IF(NOT(AND(ISERROR(MATCH("A",'Saisie résultats'!AE133:AH133,0)),ISERROR(MATCH("A",'Saisie résultats'!AI133:AM133,0)),ISERROR(MATCH("A",'Saisie résultats'!AV133:AX133,0)))),"A",SUM('Saisie résultats'!AE133:AH133,'Saisie résultats'!AL133:AM133,'Saisie résultats'!AU133:AX133)))</f>
      </c>
      <c r="I134" s="38">
        <f>IF(ISBLANK('Liste élèves'!B135),"",IF(NOT(AND(ISERROR(MATCH("A",'Saisie résultats'!BO133:BS133,0)),ISERROR(MATCH("A",'Saisie résultats'!BV133:BX133,0)))),"A",SUM('Saisie résultats'!BO133:BS133,'Saisie résultats'!BV133:BX133)))</f>
      </c>
      <c r="J134" s="38">
        <f>IF(ISBLANK('Liste élèves'!B135),"",IF(NOT(AND(ISERROR(MATCH("A",'Saisie résultats'!BT133:BU133,0)),ISERROR(MATCH("A",'Saisie résultats'!BY133:CH133,0)))),"A",SUM('Saisie résultats'!BT133:BU133,'Saisie résultats'!BY133:CH133)))</f>
      </c>
      <c r="K134" s="38">
        <f>IF(ISBLANK('Liste élèves'!B135),"",IF(NOT(AND(ISERROR(MATCH("A",'Saisie résultats'!CL133:CR133,0)))),"A",SUM('Saisie résultats'!CL133:CR133)))</f>
      </c>
      <c r="L134" s="38">
        <f>IF(ISBLANK('Liste élèves'!B135),"",IF(NOT(AND(ISERROR(MATCH("A",'Saisie résultats'!CI133:CK133,0)),ISERROR(MATCH("A",'Saisie résultats'!CS133:CV133,0)))),"A",SUM('Saisie résultats'!CI133:CK133,'Saisie résultats'!CS133:CV133)))</f>
      </c>
      <c r="M134" s="38">
        <f>IF(ISBLANK('Liste élèves'!B135),"",IF(NOT(AND(ISERROR(MATCH("A",'Saisie résultats'!BL133:BN133,0)),ISERROR(MATCH("A",'Saisie résultats'!CW133:CY133,0)))),"A",SUM('Saisie résultats'!BL133:BN133,'Saisie résultats'!CW133:CY133)))</f>
      </c>
      <c r="N134" s="22" t="b">
        <f>AND(NOT(ISBLANK('Liste élèves'!B135)),COUNTA('Saisie résultats'!D133:CY133)&lt;&gt;100)</f>
        <v>0</v>
      </c>
      <c r="O134" s="22">
        <f>COUNTBLANK('Saisie résultats'!D133:CY133)-O$9</f>
        <v>100</v>
      </c>
      <c r="P134" s="22" t="b">
        <f t="shared" si="5"/>
        <v>1</v>
      </c>
      <c r="Q134" s="22">
        <f>IF(ISBLANK('Liste élèves'!B135),"",IF(OR(ISTEXT(D134),ISTEXT(E134),ISTEXT(F134),ISTEXT(G134),ISTEXT(H134)),"",SUM(D134:H134)))</f>
      </c>
      <c r="R134" s="22">
        <f>IF(ISBLANK('Liste élèves'!B135),"",IF(OR(ISTEXT(I134),ISTEXT(J134),ISTEXT(K134),ISTEXT(L134),ISTEXT(M134)),"",SUM(I134:M134)))</f>
      </c>
      <c r="AD134" s="39"/>
      <c r="AE134" s="39"/>
      <c r="AF134" s="40"/>
      <c r="AG134" s="40"/>
      <c r="AH134" s="40"/>
      <c r="AI134" s="40"/>
      <c r="AJ134" s="40"/>
      <c r="IS134" s="7"/>
    </row>
    <row r="135" spans="2:253" s="22" customFormat="1" ht="15" customHeight="1">
      <c r="B135" s="36">
        <v>126</v>
      </c>
      <c r="C135" s="37">
        <f>IF(ISBLANK('Liste élèves'!B136),"",('Liste élèves'!B136))</f>
      </c>
      <c r="D135" s="38">
        <f>IF(ISBLANK('Liste élèves'!B136),"",IF(NOT(AND(ISERROR(MATCH("A",'Saisie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</f>
      </c>
      <c r="E135" s="38">
        <f>IF(ISBLANK('Liste élèves'!B136),"",IF(NOT(AND(ISERROR(MATCH("A",'Saisie résultats'!M134:R134,0)),ISERROR(MATCH("A",'Saisie résultats'!AC134:AC134,0)),ISERROR(MATCH("A",'Saisie résultats'!BA134:BC134,0)))),"A",SUM('Saisie résultats'!M134:R134,'Saisie résultats'!AC134,'Saisie résultats'!BA134:BC134)))</f>
      </c>
      <c r="F135" s="38">
        <f>IF(ISBLANK('Liste élèves'!B136),"",IF(NOT(AND(ISERROR(MATCH("A",'Saisie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</f>
      </c>
      <c r="G135" s="38">
        <f>IF(ISBLANK('Liste élèves'!B136),"",IF(NOT(AND(ISERROR(MATCH("A",'Saisie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</f>
      </c>
      <c r="H135" s="38">
        <f>IF(ISBLANK('Liste élèves'!B136),"",IF(NOT(AND(ISERROR(MATCH("A",'Saisie résultats'!AE134:AH134,0)),ISERROR(MATCH("A",'Saisie résultats'!AI134:AM134,0)),ISERROR(MATCH("A",'Saisie résultats'!AV134:AX134,0)))),"A",SUM('Saisie résultats'!AE134:AH134,'Saisie résultats'!AL134:AM134,'Saisie résultats'!AU134:AX134)))</f>
      </c>
      <c r="I135" s="38">
        <f>IF(ISBLANK('Liste élèves'!B136),"",IF(NOT(AND(ISERROR(MATCH("A",'Saisie résultats'!BO134:BS134,0)),ISERROR(MATCH("A",'Saisie résultats'!BV134:BX134,0)))),"A",SUM('Saisie résultats'!BO134:BS134,'Saisie résultats'!BV134:BX134)))</f>
      </c>
      <c r="J135" s="38">
        <f>IF(ISBLANK('Liste élèves'!B136),"",IF(NOT(AND(ISERROR(MATCH("A",'Saisie résultats'!BT134:BU134,0)),ISERROR(MATCH("A",'Saisie résultats'!BY134:CH134,0)))),"A",SUM('Saisie résultats'!BT134:BU134,'Saisie résultats'!BY134:CH134)))</f>
      </c>
      <c r="K135" s="38">
        <f>IF(ISBLANK('Liste élèves'!B136),"",IF(NOT(AND(ISERROR(MATCH("A",'Saisie résultats'!CL134:CR134,0)))),"A",SUM('Saisie résultats'!CL134:CR134)))</f>
      </c>
      <c r="L135" s="38">
        <f>IF(ISBLANK('Liste élèves'!B136),"",IF(NOT(AND(ISERROR(MATCH("A",'Saisie résultats'!CI134:CK134,0)),ISERROR(MATCH("A",'Saisie résultats'!CS134:CV134,0)))),"A",SUM('Saisie résultats'!CI134:CK134,'Saisie résultats'!CS134:CV134)))</f>
      </c>
      <c r="M135" s="38">
        <f>IF(ISBLANK('Liste élèves'!B136),"",IF(NOT(AND(ISERROR(MATCH("A",'Saisie résultats'!BL134:BN134,0)),ISERROR(MATCH("A",'Saisie résultats'!CW134:CY134,0)))),"A",SUM('Saisie résultats'!BL134:BN134,'Saisie résultats'!CW134:CY134)))</f>
      </c>
      <c r="N135" s="22" t="b">
        <f>AND(NOT(ISBLANK('Liste élèves'!B136)),COUNTA('Saisie résultats'!D134:CY134)&lt;&gt;100)</f>
        <v>0</v>
      </c>
      <c r="O135" s="22">
        <f>COUNTBLANK('Saisie résultats'!D134:CY134)-O$9</f>
        <v>100</v>
      </c>
      <c r="P135" s="22" t="b">
        <f t="shared" si="5"/>
        <v>1</v>
      </c>
      <c r="Q135" s="22">
        <f>IF(ISBLANK('Liste élèves'!B136),"",IF(OR(ISTEXT(D135),ISTEXT(E135),ISTEXT(F135),ISTEXT(G135),ISTEXT(H135)),"",SUM(D135:H135)))</f>
      </c>
      <c r="R135" s="22">
        <f>IF(ISBLANK('Liste élèves'!B136),"",IF(OR(ISTEXT(I135),ISTEXT(J135),ISTEXT(K135),ISTEXT(L135),ISTEXT(M135)),"",SUM(I135:M135)))</f>
      </c>
      <c r="AD135" s="39"/>
      <c r="AE135" s="39"/>
      <c r="AF135" s="40"/>
      <c r="AG135" s="40"/>
      <c r="AH135" s="40"/>
      <c r="AI135" s="40"/>
      <c r="AJ135" s="40"/>
      <c r="IS135" s="7"/>
    </row>
    <row r="136" spans="2:253" s="22" customFormat="1" ht="15" customHeight="1">
      <c r="B136" s="36">
        <v>127</v>
      </c>
      <c r="C136" s="37">
        <f>IF(ISBLANK('Liste élèves'!B137),"",('Liste élèves'!B137))</f>
      </c>
      <c r="D136" s="38">
        <f>IF(ISBLANK('Liste élèves'!B137),"",IF(NOT(AND(ISERROR(MATCH("A",'Saisie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</f>
      </c>
      <c r="E136" s="38">
        <f>IF(ISBLANK('Liste élèves'!B137),"",IF(NOT(AND(ISERROR(MATCH("A",'Saisie résultats'!M135:R135,0)),ISERROR(MATCH("A",'Saisie résultats'!AC135:AC135,0)),ISERROR(MATCH("A",'Saisie résultats'!BA135:BC135,0)))),"A",SUM('Saisie résultats'!M135:R135,'Saisie résultats'!AC135,'Saisie résultats'!BA135:BC135)))</f>
      </c>
      <c r="F136" s="38">
        <f>IF(ISBLANK('Liste élèves'!B137),"",IF(NOT(AND(ISERROR(MATCH("A",'Saisie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</f>
      </c>
      <c r="G136" s="38">
        <f>IF(ISBLANK('Liste élèves'!B137),"",IF(NOT(AND(ISERROR(MATCH("A",'Saisie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</f>
      </c>
      <c r="H136" s="38">
        <f>IF(ISBLANK('Liste élèves'!B137),"",IF(NOT(AND(ISERROR(MATCH("A",'Saisie résultats'!AE135:AH135,0)),ISERROR(MATCH("A",'Saisie résultats'!AI135:AM135,0)),ISERROR(MATCH("A",'Saisie résultats'!AV135:AX135,0)))),"A",SUM('Saisie résultats'!AE135:AH135,'Saisie résultats'!AL135:AM135,'Saisie résultats'!AU135:AX135)))</f>
      </c>
      <c r="I136" s="38">
        <f>IF(ISBLANK('Liste élèves'!B137),"",IF(NOT(AND(ISERROR(MATCH("A",'Saisie résultats'!BO135:BS135,0)),ISERROR(MATCH("A",'Saisie résultats'!BV135:BX135,0)))),"A",SUM('Saisie résultats'!BO135:BS135,'Saisie résultats'!BV135:BX135)))</f>
      </c>
      <c r="J136" s="38">
        <f>IF(ISBLANK('Liste élèves'!B137),"",IF(NOT(AND(ISERROR(MATCH("A",'Saisie résultats'!BT135:BU135,0)),ISERROR(MATCH("A",'Saisie résultats'!BY135:CH135,0)))),"A",SUM('Saisie résultats'!BT135:BU135,'Saisie résultats'!BY135:CH135)))</f>
      </c>
      <c r="K136" s="38">
        <f>IF(ISBLANK('Liste élèves'!B137),"",IF(NOT(AND(ISERROR(MATCH("A",'Saisie résultats'!CL135:CR135,0)))),"A",SUM('Saisie résultats'!CL135:CR135)))</f>
      </c>
      <c r="L136" s="38">
        <f>IF(ISBLANK('Liste élèves'!B137),"",IF(NOT(AND(ISERROR(MATCH("A",'Saisie résultats'!CI135:CK135,0)),ISERROR(MATCH("A",'Saisie résultats'!CS135:CV135,0)))),"A",SUM('Saisie résultats'!CI135:CK135,'Saisie résultats'!CS135:CV135)))</f>
      </c>
      <c r="M136" s="38">
        <f>IF(ISBLANK('Liste élèves'!B137),"",IF(NOT(AND(ISERROR(MATCH("A",'Saisie résultats'!BL135:BN135,0)),ISERROR(MATCH("A",'Saisie résultats'!CW135:CY135,0)))),"A",SUM('Saisie résultats'!BL135:BN135,'Saisie résultats'!CW135:CY135)))</f>
      </c>
      <c r="N136" s="22" t="b">
        <f>AND(NOT(ISBLANK('Liste élèves'!B137)),COUNTA('Saisie résultats'!D135:CY135)&lt;&gt;100)</f>
        <v>0</v>
      </c>
      <c r="O136" s="22">
        <f>COUNTBLANK('Saisie résultats'!D135:CY135)-O$9</f>
        <v>100</v>
      </c>
      <c r="P136" s="22" t="b">
        <f t="shared" si="5"/>
        <v>1</v>
      </c>
      <c r="Q136" s="22">
        <f>IF(ISBLANK('Liste élèves'!B137),"",IF(OR(ISTEXT(D136),ISTEXT(E136),ISTEXT(F136),ISTEXT(G136),ISTEXT(H136)),"",SUM(D136:H136)))</f>
      </c>
      <c r="R136" s="22">
        <f>IF(ISBLANK('Liste élèves'!B137),"",IF(OR(ISTEXT(I136),ISTEXT(J136),ISTEXT(K136),ISTEXT(L136),ISTEXT(M136)),"",SUM(I136:M136)))</f>
      </c>
      <c r="AD136" s="39"/>
      <c r="AE136" s="39"/>
      <c r="AF136" s="40"/>
      <c r="AG136" s="40"/>
      <c r="AH136" s="40"/>
      <c r="AI136" s="40"/>
      <c r="AJ136" s="40"/>
      <c r="IS136" s="7"/>
    </row>
    <row r="137" spans="2:253" s="22" customFormat="1" ht="15" customHeight="1">
      <c r="B137" s="36">
        <v>128</v>
      </c>
      <c r="C137" s="37">
        <f>IF(ISBLANK('Liste élèves'!B138),"",('Liste élèves'!B138))</f>
      </c>
      <c r="D137" s="38">
        <f>IF(ISBLANK('Liste élèves'!B138),"",IF(NOT(AND(ISERROR(MATCH("A",'Saisie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</f>
      </c>
      <c r="E137" s="38">
        <f>IF(ISBLANK('Liste élèves'!B138),"",IF(NOT(AND(ISERROR(MATCH("A",'Saisie résultats'!M136:R136,0)),ISERROR(MATCH("A",'Saisie résultats'!AC136:AC136,0)),ISERROR(MATCH("A",'Saisie résultats'!BA136:BC136,0)))),"A",SUM('Saisie résultats'!M136:R136,'Saisie résultats'!AC136,'Saisie résultats'!BA136:BC136)))</f>
      </c>
      <c r="F137" s="38">
        <f>IF(ISBLANK('Liste élèves'!B138),"",IF(NOT(AND(ISERROR(MATCH("A",'Saisie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</f>
      </c>
      <c r="G137" s="38">
        <f>IF(ISBLANK('Liste élèves'!B138),"",IF(NOT(AND(ISERROR(MATCH("A",'Saisie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</f>
      </c>
      <c r="H137" s="38">
        <f>IF(ISBLANK('Liste élèves'!B138),"",IF(NOT(AND(ISERROR(MATCH("A",'Saisie résultats'!AE136:AH136,0)),ISERROR(MATCH("A",'Saisie résultats'!AI136:AM136,0)),ISERROR(MATCH("A",'Saisie résultats'!AV136:AX136,0)))),"A",SUM('Saisie résultats'!AE136:AH136,'Saisie résultats'!AL136:AM136,'Saisie résultats'!AU136:AX136)))</f>
      </c>
      <c r="I137" s="38">
        <f>IF(ISBLANK('Liste élèves'!B138),"",IF(NOT(AND(ISERROR(MATCH("A",'Saisie résultats'!BO136:BS136,0)),ISERROR(MATCH("A",'Saisie résultats'!BV136:BX136,0)))),"A",SUM('Saisie résultats'!BO136:BS136,'Saisie résultats'!BV136:BX136)))</f>
      </c>
      <c r="J137" s="38">
        <f>IF(ISBLANK('Liste élèves'!B138),"",IF(NOT(AND(ISERROR(MATCH("A",'Saisie résultats'!BT136:BU136,0)),ISERROR(MATCH("A",'Saisie résultats'!BY136:CH136,0)))),"A",SUM('Saisie résultats'!BT136:BU136,'Saisie résultats'!BY136:CH136)))</f>
      </c>
      <c r="K137" s="38">
        <f>IF(ISBLANK('Liste élèves'!B138),"",IF(NOT(AND(ISERROR(MATCH("A",'Saisie résultats'!CL136:CR136,0)))),"A",SUM('Saisie résultats'!CL136:CR136)))</f>
      </c>
      <c r="L137" s="38">
        <f>IF(ISBLANK('Liste élèves'!B138),"",IF(NOT(AND(ISERROR(MATCH("A",'Saisie résultats'!CI136:CK136,0)),ISERROR(MATCH("A",'Saisie résultats'!CS136:CV136,0)))),"A",SUM('Saisie résultats'!CI136:CK136,'Saisie résultats'!CS136:CV136)))</f>
      </c>
      <c r="M137" s="38">
        <f>IF(ISBLANK('Liste élèves'!B138),"",IF(NOT(AND(ISERROR(MATCH("A",'Saisie résultats'!BL136:BN136,0)),ISERROR(MATCH("A",'Saisie résultats'!CW136:CY136,0)))),"A",SUM('Saisie résultats'!BL136:BN136,'Saisie résultats'!CW136:CY136)))</f>
      </c>
      <c r="N137" s="22" t="b">
        <f>AND(NOT(ISBLANK('Liste élèves'!B138)),COUNTA('Saisie résultats'!D136:CY136)&lt;&gt;100)</f>
        <v>0</v>
      </c>
      <c r="O137" s="22">
        <f>COUNTBLANK('Saisie résultats'!D136:CY136)-O$9</f>
        <v>100</v>
      </c>
      <c r="P137" s="22" t="b">
        <f t="shared" si="5"/>
        <v>1</v>
      </c>
      <c r="Q137" s="22">
        <f>IF(ISBLANK('Liste élèves'!B138),"",IF(OR(ISTEXT(D137),ISTEXT(E137),ISTEXT(F137),ISTEXT(G137),ISTEXT(H137)),"",SUM(D137:H137)))</f>
      </c>
      <c r="R137" s="22">
        <f>IF(ISBLANK('Liste élèves'!B138),"",IF(OR(ISTEXT(I137),ISTEXT(J137),ISTEXT(K137),ISTEXT(L137),ISTEXT(M137)),"",SUM(I137:M137)))</f>
      </c>
      <c r="AD137" s="39"/>
      <c r="AE137" s="39"/>
      <c r="AF137" s="40"/>
      <c r="AG137" s="40"/>
      <c r="AH137" s="40"/>
      <c r="AI137" s="40"/>
      <c r="AJ137" s="40"/>
      <c r="IS137" s="7"/>
    </row>
    <row r="138" spans="2:253" s="22" customFormat="1" ht="15" customHeight="1">
      <c r="B138" s="36">
        <v>129</v>
      </c>
      <c r="C138" s="37">
        <f>IF(ISBLANK('Liste élèves'!B139),"",('Liste élèves'!B139))</f>
      </c>
      <c r="D138" s="38">
        <f>IF(ISBLANK('Liste élèves'!B139),"",IF(NOT(AND(ISERROR(MATCH("A",'Saisie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</f>
      </c>
      <c r="E138" s="38">
        <f>IF(ISBLANK('Liste élèves'!B139),"",IF(NOT(AND(ISERROR(MATCH("A",'Saisie résultats'!M137:R137,0)),ISERROR(MATCH("A",'Saisie résultats'!AC137:AC137,0)),ISERROR(MATCH("A",'Saisie résultats'!BA137:BC137,0)))),"A",SUM('Saisie résultats'!M137:R137,'Saisie résultats'!AC137,'Saisie résultats'!BA137:BC137)))</f>
      </c>
      <c r="F138" s="38">
        <f>IF(ISBLANK('Liste élèves'!B139),"",IF(NOT(AND(ISERROR(MATCH("A",'Saisie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</f>
      </c>
      <c r="G138" s="38">
        <f>IF(ISBLANK('Liste élèves'!B139),"",IF(NOT(AND(ISERROR(MATCH("A",'Saisie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</f>
      </c>
      <c r="H138" s="38">
        <f>IF(ISBLANK('Liste élèves'!B139),"",IF(NOT(AND(ISERROR(MATCH("A",'Saisie résultats'!AE137:AH137,0)),ISERROR(MATCH("A",'Saisie résultats'!AI137:AM137,0)),ISERROR(MATCH("A",'Saisie résultats'!AV137:AX137,0)))),"A",SUM('Saisie résultats'!AE137:AH137,'Saisie résultats'!AL137:AM137,'Saisie résultats'!AU137:AX137)))</f>
      </c>
      <c r="I138" s="38">
        <f>IF(ISBLANK('Liste élèves'!B139),"",IF(NOT(AND(ISERROR(MATCH("A",'Saisie résultats'!BO137:BS137,0)),ISERROR(MATCH("A",'Saisie résultats'!BV137:BX137,0)))),"A",SUM('Saisie résultats'!BO137:BS137,'Saisie résultats'!BV137:BX137)))</f>
      </c>
      <c r="J138" s="38">
        <f>IF(ISBLANK('Liste élèves'!B139),"",IF(NOT(AND(ISERROR(MATCH("A",'Saisie résultats'!BT137:BU137,0)),ISERROR(MATCH("A",'Saisie résultats'!BY137:CH137,0)))),"A",SUM('Saisie résultats'!BT137:BU137,'Saisie résultats'!BY137:CH137)))</f>
      </c>
      <c r="K138" s="38">
        <f>IF(ISBLANK('Liste élèves'!B139),"",IF(NOT(AND(ISERROR(MATCH("A",'Saisie résultats'!CL137:CR137,0)))),"A",SUM('Saisie résultats'!CL137:CR137)))</f>
      </c>
      <c r="L138" s="38">
        <f>IF(ISBLANK('Liste élèves'!B139),"",IF(NOT(AND(ISERROR(MATCH("A",'Saisie résultats'!CI137:CK137,0)),ISERROR(MATCH("A",'Saisie résultats'!CS137:CV137,0)))),"A",SUM('Saisie résultats'!CI137:CK137,'Saisie résultats'!CS137:CV137)))</f>
      </c>
      <c r="M138" s="38">
        <f>IF(ISBLANK('Liste élèves'!B139),"",IF(NOT(AND(ISERROR(MATCH("A",'Saisie résultats'!BL137:BN137,0)),ISERROR(MATCH("A",'Saisie résultats'!CW137:CY137,0)))),"A",SUM('Saisie résultats'!BL137:BN137,'Saisie résultats'!CW137:CY137)))</f>
      </c>
      <c r="N138" s="22" t="b">
        <f>AND(NOT(ISBLANK('Liste élèves'!B139)),COUNTA('Saisie résultats'!D137:CY137)&lt;&gt;100)</f>
        <v>0</v>
      </c>
      <c r="O138" s="22">
        <f>COUNTBLANK('Saisie résultats'!D137:CY137)-O$9</f>
        <v>100</v>
      </c>
      <c r="P138" s="22" t="b">
        <f aca="true" t="shared" si="6" ref="P138:P159">OR(N138,COUNTIF(D138:M138,"A")&gt;0,IF(C138="",TRUE,FALSE))</f>
        <v>1</v>
      </c>
      <c r="Q138" s="22">
        <f>IF(ISBLANK('Liste élèves'!B139),"",IF(OR(ISTEXT(D138),ISTEXT(E138),ISTEXT(F138),ISTEXT(G138),ISTEXT(H138)),"",SUM(D138:H138)))</f>
      </c>
      <c r="R138" s="22">
        <f>IF(ISBLANK('Liste élèves'!B139),"",IF(OR(ISTEXT(I138),ISTEXT(J138),ISTEXT(K138),ISTEXT(L138),ISTEXT(M138)),"",SUM(I138:M138)))</f>
      </c>
      <c r="AD138" s="39"/>
      <c r="AE138" s="39"/>
      <c r="AF138" s="40"/>
      <c r="AG138" s="40"/>
      <c r="AH138" s="40"/>
      <c r="AI138" s="40"/>
      <c r="AJ138" s="40"/>
      <c r="IS138" s="7"/>
    </row>
    <row r="139" spans="2:253" s="22" customFormat="1" ht="15" customHeight="1">
      <c r="B139" s="36">
        <v>130</v>
      </c>
      <c r="C139" s="37">
        <f>IF(ISBLANK('Liste élèves'!B140),"",('Liste élèves'!B140))</f>
      </c>
      <c r="D139" s="38">
        <f>IF(ISBLANK('Liste élèves'!B140),"",IF(NOT(AND(ISERROR(MATCH("A",'Saisie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</f>
      </c>
      <c r="E139" s="38">
        <f>IF(ISBLANK('Liste élèves'!B140),"",IF(NOT(AND(ISERROR(MATCH("A",'Saisie résultats'!M138:R138,0)),ISERROR(MATCH("A",'Saisie résultats'!AC138:AC138,0)),ISERROR(MATCH("A",'Saisie résultats'!BA138:BC138,0)))),"A",SUM('Saisie résultats'!M138:R138,'Saisie résultats'!AC138,'Saisie résultats'!BA138:BC138)))</f>
      </c>
      <c r="F139" s="38">
        <f>IF(ISBLANK('Liste élèves'!B140),"",IF(NOT(AND(ISERROR(MATCH("A",'Saisie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</f>
      </c>
      <c r="G139" s="38">
        <f>IF(ISBLANK('Liste élèves'!B140),"",IF(NOT(AND(ISERROR(MATCH("A",'Saisie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</f>
      </c>
      <c r="H139" s="38">
        <f>IF(ISBLANK('Liste élèves'!B140),"",IF(NOT(AND(ISERROR(MATCH("A",'Saisie résultats'!AE138:AH138,0)),ISERROR(MATCH("A",'Saisie résultats'!AI138:AM138,0)),ISERROR(MATCH("A",'Saisie résultats'!AV138:AX138,0)))),"A",SUM('Saisie résultats'!AE138:AH138,'Saisie résultats'!AL138:AM138,'Saisie résultats'!AU138:AX138)))</f>
      </c>
      <c r="I139" s="38">
        <f>IF(ISBLANK('Liste élèves'!B140),"",IF(NOT(AND(ISERROR(MATCH("A",'Saisie résultats'!BO138:BS138,0)),ISERROR(MATCH("A",'Saisie résultats'!BV138:BX138,0)))),"A",SUM('Saisie résultats'!BO138:BS138,'Saisie résultats'!BV138:BX138)))</f>
      </c>
      <c r="J139" s="38">
        <f>IF(ISBLANK('Liste élèves'!B140),"",IF(NOT(AND(ISERROR(MATCH("A",'Saisie résultats'!BT138:BU138,0)),ISERROR(MATCH("A",'Saisie résultats'!BY138:CH138,0)))),"A",SUM('Saisie résultats'!BT138:BU138,'Saisie résultats'!BY138:CH138)))</f>
      </c>
      <c r="K139" s="38">
        <f>IF(ISBLANK('Liste élèves'!B140),"",IF(NOT(AND(ISERROR(MATCH("A",'Saisie résultats'!CL138:CR138,0)))),"A",SUM('Saisie résultats'!CL138:CR138)))</f>
      </c>
      <c r="L139" s="38">
        <f>IF(ISBLANK('Liste élèves'!B140),"",IF(NOT(AND(ISERROR(MATCH("A",'Saisie résultats'!CI138:CK138,0)),ISERROR(MATCH("A",'Saisie résultats'!CS138:CV138,0)))),"A",SUM('Saisie résultats'!CI138:CK138,'Saisie résultats'!CS138:CV138)))</f>
      </c>
      <c r="M139" s="38">
        <f>IF(ISBLANK('Liste élèves'!B140),"",IF(NOT(AND(ISERROR(MATCH("A",'Saisie résultats'!BL138:BN138,0)),ISERROR(MATCH("A",'Saisie résultats'!CW138:CY138,0)))),"A",SUM('Saisie résultats'!BL138:BN138,'Saisie résultats'!CW138:CY138)))</f>
      </c>
      <c r="N139" s="22" t="b">
        <f>AND(NOT(ISBLANK('Liste élèves'!B140)),COUNTA('Saisie résultats'!D138:CY138)&lt;&gt;100)</f>
        <v>0</v>
      </c>
      <c r="O139" s="22">
        <f>COUNTBLANK('Saisie résultats'!D138:CY138)-O$9</f>
        <v>100</v>
      </c>
      <c r="P139" s="22" t="b">
        <f t="shared" si="6"/>
        <v>1</v>
      </c>
      <c r="Q139" s="22">
        <f>IF(ISBLANK('Liste élèves'!B140),"",IF(OR(ISTEXT(D139),ISTEXT(E139),ISTEXT(F139),ISTEXT(G139),ISTEXT(H139)),"",SUM(D139:H139)))</f>
      </c>
      <c r="R139" s="22">
        <f>IF(ISBLANK('Liste élèves'!B140),"",IF(OR(ISTEXT(I139),ISTEXT(J139),ISTEXT(K139),ISTEXT(L139),ISTEXT(M139)),"",SUM(I139:M139)))</f>
      </c>
      <c r="AD139" s="39"/>
      <c r="AE139" s="39"/>
      <c r="AF139" s="40"/>
      <c r="AG139" s="40"/>
      <c r="AH139" s="40"/>
      <c r="AI139" s="40"/>
      <c r="AJ139" s="40"/>
      <c r="IS139" s="7"/>
    </row>
    <row r="140" spans="2:253" s="22" customFormat="1" ht="15" customHeight="1">
      <c r="B140" s="36">
        <v>131</v>
      </c>
      <c r="C140" s="37">
        <f>IF(ISBLANK('Liste élèves'!B141),"",('Liste élèves'!B141))</f>
      </c>
      <c r="D140" s="38">
        <f>IF(ISBLANK('Liste élèves'!B141),"",IF(NOT(AND(ISERROR(MATCH("A",'Saisie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</f>
      </c>
      <c r="E140" s="38">
        <f>IF(ISBLANK('Liste élèves'!B141),"",IF(NOT(AND(ISERROR(MATCH("A",'Saisie résultats'!M139:R139,0)),ISERROR(MATCH("A",'Saisie résultats'!AC139:AC139,0)),ISERROR(MATCH("A",'Saisie résultats'!BA139:BC139,0)))),"A",SUM('Saisie résultats'!M139:R139,'Saisie résultats'!AC139,'Saisie résultats'!BA139:BC139)))</f>
      </c>
      <c r="F140" s="38">
        <f>IF(ISBLANK('Liste élèves'!B141),"",IF(NOT(AND(ISERROR(MATCH("A",'Saisie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</f>
      </c>
      <c r="G140" s="38">
        <f>IF(ISBLANK('Liste élèves'!B141),"",IF(NOT(AND(ISERROR(MATCH("A",'Saisie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</f>
      </c>
      <c r="H140" s="38">
        <f>IF(ISBLANK('Liste élèves'!B141),"",IF(NOT(AND(ISERROR(MATCH("A",'Saisie résultats'!AE139:AH139,0)),ISERROR(MATCH("A",'Saisie résultats'!AI139:AM139,0)),ISERROR(MATCH("A",'Saisie résultats'!AV139:AX139,0)))),"A",SUM('Saisie résultats'!AE139:AH139,'Saisie résultats'!AL139:AM139,'Saisie résultats'!AU139:AX139)))</f>
      </c>
      <c r="I140" s="38">
        <f>IF(ISBLANK('Liste élèves'!B141),"",IF(NOT(AND(ISERROR(MATCH("A",'Saisie résultats'!BO139:BS139,0)),ISERROR(MATCH("A",'Saisie résultats'!BV139:BX139,0)))),"A",SUM('Saisie résultats'!BO139:BS139,'Saisie résultats'!BV139:BX139)))</f>
      </c>
      <c r="J140" s="38">
        <f>IF(ISBLANK('Liste élèves'!B141),"",IF(NOT(AND(ISERROR(MATCH("A",'Saisie résultats'!BT139:BU139,0)),ISERROR(MATCH("A",'Saisie résultats'!BY139:CH139,0)))),"A",SUM('Saisie résultats'!BT139:BU139,'Saisie résultats'!BY139:CH139)))</f>
      </c>
      <c r="K140" s="38">
        <f>IF(ISBLANK('Liste élèves'!B141),"",IF(NOT(AND(ISERROR(MATCH("A",'Saisie résultats'!CL139:CR139,0)))),"A",SUM('Saisie résultats'!CL139:CR139)))</f>
      </c>
      <c r="L140" s="38">
        <f>IF(ISBLANK('Liste élèves'!B141),"",IF(NOT(AND(ISERROR(MATCH("A",'Saisie résultats'!CI139:CK139,0)),ISERROR(MATCH("A",'Saisie résultats'!CS139:CV139,0)))),"A",SUM('Saisie résultats'!CI139:CK139,'Saisie résultats'!CS139:CV139)))</f>
      </c>
      <c r="M140" s="38">
        <f>IF(ISBLANK('Liste élèves'!B141),"",IF(NOT(AND(ISERROR(MATCH("A",'Saisie résultats'!BL139:BN139,0)),ISERROR(MATCH("A",'Saisie résultats'!CW139:CY139,0)))),"A",SUM('Saisie résultats'!BL139:BN139,'Saisie résultats'!CW139:CY139)))</f>
      </c>
      <c r="N140" s="22" t="b">
        <f>AND(NOT(ISBLANK('Liste élèves'!B141)),COUNTA('Saisie résultats'!D139:CY139)&lt;&gt;100)</f>
        <v>0</v>
      </c>
      <c r="O140" s="22">
        <f>COUNTBLANK('Saisie résultats'!D139:CY139)-O$9</f>
        <v>100</v>
      </c>
      <c r="P140" s="22" t="b">
        <f t="shared" si="6"/>
        <v>1</v>
      </c>
      <c r="Q140" s="22">
        <f>IF(ISBLANK('Liste élèves'!B141),"",IF(OR(ISTEXT(D140),ISTEXT(E140),ISTEXT(F140),ISTEXT(G140),ISTEXT(H140)),"",SUM(D140:H140)))</f>
      </c>
      <c r="R140" s="22">
        <f>IF(ISBLANK('Liste élèves'!B141),"",IF(OR(ISTEXT(I140),ISTEXT(J140),ISTEXT(K140),ISTEXT(L140),ISTEXT(M140)),"",SUM(I140:M140)))</f>
      </c>
      <c r="AD140" s="39"/>
      <c r="AE140" s="39"/>
      <c r="AF140" s="40"/>
      <c r="AG140" s="40"/>
      <c r="AH140" s="40"/>
      <c r="AI140" s="40"/>
      <c r="AJ140" s="40"/>
      <c r="IS140" s="7"/>
    </row>
    <row r="141" spans="2:253" s="22" customFormat="1" ht="15" customHeight="1">
      <c r="B141" s="36">
        <v>132</v>
      </c>
      <c r="C141" s="37">
        <f>IF(ISBLANK('Liste élèves'!B142),"",('Liste élèves'!B142))</f>
      </c>
      <c r="D141" s="38">
        <f>IF(ISBLANK('Liste élèves'!B142),"",IF(NOT(AND(ISERROR(MATCH("A",'Saisie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</f>
      </c>
      <c r="E141" s="38">
        <f>IF(ISBLANK('Liste élèves'!B142),"",IF(NOT(AND(ISERROR(MATCH("A",'Saisie résultats'!M140:R140,0)),ISERROR(MATCH("A",'Saisie résultats'!AC140:AC140,0)),ISERROR(MATCH("A",'Saisie résultats'!BA140:BC140,0)))),"A",SUM('Saisie résultats'!M140:R140,'Saisie résultats'!AC140,'Saisie résultats'!BA140:BC140)))</f>
      </c>
      <c r="F141" s="38">
        <f>IF(ISBLANK('Liste élèves'!B142),"",IF(NOT(AND(ISERROR(MATCH("A",'Saisie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</f>
      </c>
      <c r="G141" s="38">
        <f>IF(ISBLANK('Liste élèves'!B142),"",IF(NOT(AND(ISERROR(MATCH("A",'Saisie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</f>
      </c>
      <c r="H141" s="38">
        <f>IF(ISBLANK('Liste élèves'!B142),"",IF(NOT(AND(ISERROR(MATCH("A",'Saisie résultats'!AE140:AH140,0)),ISERROR(MATCH("A",'Saisie résultats'!AI140:AM140,0)),ISERROR(MATCH("A",'Saisie résultats'!AV140:AX140,0)))),"A",SUM('Saisie résultats'!AE140:AH140,'Saisie résultats'!AL140:AM140,'Saisie résultats'!AU140:AX140)))</f>
      </c>
      <c r="I141" s="38">
        <f>IF(ISBLANK('Liste élèves'!B142),"",IF(NOT(AND(ISERROR(MATCH("A",'Saisie résultats'!BO140:BS140,0)),ISERROR(MATCH("A",'Saisie résultats'!BV140:BX140,0)))),"A",SUM('Saisie résultats'!BO140:BS140,'Saisie résultats'!BV140:BX140)))</f>
      </c>
      <c r="J141" s="38">
        <f>IF(ISBLANK('Liste élèves'!B142),"",IF(NOT(AND(ISERROR(MATCH("A",'Saisie résultats'!BT140:BU140,0)),ISERROR(MATCH("A",'Saisie résultats'!BY140:CH140,0)))),"A",SUM('Saisie résultats'!BT140:BU140,'Saisie résultats'!BY140:CH140)))</f>
      </c>
      <c r="K141" s="38">
        <f>IF(ISBLANK('Liste élèves'!B142),"",IF(NOT(AND(ISERROR(MATCH("A",'Saisie résultats'!CL140:CR140,0)))),"A",SUM('Saisie résultats'!CL140:CR140)))</f>
      </c>
      <c r="L141" s="38">
        <f>IF(ISBLANK('Liste élèves'!B142),"",IF(NOT(AND(ISERROR(MATCH("A",'Saisie résultats'!CI140:CK140,0)),ISERROR(MATCH("A",'Saisie résultats'!CS140:CV140,0)))),"A",SUM('Saisie résultats'!CI140:CK140,'Saisie résultats'!CS140:CV140)))</f>
      </c>
      <c r="M141" s="38">
        <f>IF(ISBLANK('Liste élèves'!B142),"",IF(NOT(AND(ISERROR(MATCH("A",'Saisie résultats'!BL140:BN140,0)),ISERROR(MATCH("A",'Saisie résultats'!CW140:CY140,0)))),"A",SUM('Saisie résultats'!BL140:BN140,'Saisie résultats'!CW140:CY140)))</f>
      </c>
      <c r="N141" s="22" t="b">
        <f>AND(NOT(ISBLANK('Liste élèves'!B142)),COUNTA('Saisie résultats'!D140:CY140)&lt;&gt;100)</f>
        <v>0</v>
      </c>
      <c r="O141" s="22">
        <f>COUNTBLANK('Saisie résultats'!D140:CY140)-O$9</f>
        <v>100</v>
      </c>
      <c r="P141" s="22" t="b">
        <f t="shared" si="6"/>
        <v>1</v>
      </c>
      <c r="Q141" s="22">
        <f>IF(ISBLANK('Liste élèves'!B142),"",IF(OR(ISTEXT(D141),ISTEXT(E141),ISTEXT(F141),ISTEXT(G141),ISTEXT(H141)),"",SUM(D141:H141)))</f>
      </c>
      <c r="R141" s="22">
        <f>IF(ISBLANK('Liste élèves'!B142),"",IF(OR(ISTEXT(I141),ISTEXT(J141),ISTEXT(K141),ISTEXT(L141),ISTEXT(M141)),"",SUM(I141:M141)))</f>
      </c>
      <c r="AD141" s="39"/>
      <c r="AE141" s="39"/>
      <c r="AF141" s="40"/>
      <c r="AG141" s="40"/>
      <c r="AH141" s="40"/>
      <c r="AI141" s="40"/>
      <c r="AJ141" s="40"/>
      <c r="IS141" s="7"/>
    </row>
    <row r="142" spans="2:253" s="22" customFormat="1" ht="15" customHeight="1">
      <c r="B142" s="36">
        <v>133</v>
      </c>
      <c r="C142" s="37">
        <f>IF(ISBLANK('Liste élèves'!B143),"",('Liste élèves'!B143))</f>
      </c>
      <c r="D142" s="38">
        <f>IF(ISBLANK('Liste élèves'!B143),"",IF(NOT(AND(ISERROR(MATCH("A",'Saisie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</f>
      </c>
      <c r="E142" s="38">
        <f>IF(ISBLANK('Liste élèves'!B143),"",IF(NOT(AND(ISERROR(MATCH("A",'Saisie résultats'!M141:R141,0)),ISERROR(MATCH("A",'Saisie résultats'!AC141:AC141,0)),ISERROR(MATCH("A",'Saisie résultats'!BA141:BC141,0)))),"A",SUM('Saisie résultats'!M141:R141,'Saisie résultats'!AC141,'Saisie résultats'!BA141:BC141)))</f>
      </c>
      <c r="F142" s="38">
        <f>IF(ISBLANK('Liste élèves'!B143),"",IF(NOT(AND(ISERROR(MATCH("A",'Saisie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</f>
      </c>
      <c r="G142" s="38">
        <f>IF(ISBLANK('Liste élèves'!B143),"",IF(NOT(AND(ISERROR(MATCH("A",'Saisie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</f>
      </c>
      <c r="H142" s="38">
        <f>IF(ISBLANK('Liste élèves'!B143),"",IF(NOT(AND(ISERROR(MATCH("A",'Saisie résultats'!AE141:AH141,0)),ISERROR(MATCH("A",'Saisie résultats'!AI141:AM141,0)),ISERROR(MATCH("A",'Saisie résultats'!AV141:AX141,0)))),"A",SUM('Saisie résultats'!AE141:AH141,'Saisie résultats'!AL141:AM141,'Saisie résultats'!AU141:AX141)))</f>
      </c>
      <c r="I142" s="38">
        <f>IF(ISBLANK('Liste élèves'!B143),"",IF(NOT(AND(ISERROR(MATCH("A",'Saisie résultats'!BO141:BS141,0)),ISERROR(MATCH("A",'Saisie résultats'!BV141:BX141,0)))),"A",SUM('Saisie résultats'!BO141:BS141,'Saisie résultats'!BV141:BX141)))</f>
      </c>
      <c r="J142" s="38">
        <f>IF(ISBLANK('Liste élèves'!B143),"",IF(NOT(AND(ISERROR(MATCH("A",'Saisie résultats'!BT141:BU141,0)),ISERROR(MATCH("A",'Saisie résultats'!BY141:CH141,0)))),"A",SUM('Saisie résultats'!BT141:BU141,'Saisie résultats'!BY141:CH141)))</f>
      </c>
      <c r="K142" s="38">
        <f>IF(ISBLANK('Liste élèves'!B143),"",IF(NOT(AND(ISERROR(MATCH("A",'Saisie résultats'!CL141:CR141,0)))),"A",SUM('Saisie résultats'!CL141:CR141)))</f>
      </c>
      <c r="L142" s="38">
        <f>IF(ISBLANK('Liste élèves'!B143),"",IF(NOT(AND(ISERROR(MATCH("A",'Saisie résultats'!CI141:CK141,0)),ISERROR(MATCH("A",'Saisie résultats'!CS141:CV141,0)))),"A",SUM('Saisie résultats'!CI141:CK141,'Saisie résultats'!CS141:CV141)))</f>
      </c>
      <c r="M142" s="38">
        <f>IF(ISBLANK('Liste élèves'!B143),"",IF(NOT(AND(ISERROR(MATCH("A",'Saisie résultats'!BL141:BN141,0)),ISERROR(MATCH("A",'Saisie résultats'!CW141:CY141,0)))),"A",SUM('Saisie résultats'!BL141:BN141,'Saisie résultats'!CW141:CY141)))</f>
      </c>
      <c r="N142" s="22" t="b">
        <f>AND(NOT(ISBLANK('Liste élèves'!B143)),COUNTA('Saisie résultats'!D141:CY141)&lt;&gt;100)</f>
        <v>0</v>
      </c>
      <c r="O142" s="22">
        <f>COUNTBLANK('Saisie résultats'!D141:CY141)-O$9</f>
        <v>100</v>
      </c>
      <c r="P142" s="22" t="b">
        <f t="shared" si="6"/>
        <v>1</v>
      </c>
      <c r="Q142" s="22">
        <f>IF(ISBLANK('Liste élèves'!B143),"",IF(OR(ISTEXT(D142),ISTEXT(E142),ISTEXT(F142),ISTEXT(G142),ISTEXT(H142)),"",SUM(D142:H142)))</f>
      </c>
      <c r="R142" s="22">
        <f>IF(ISBLANK('Liste élèves'!B143),"",IF(OR(ISTEXT(I142),ISTEXT(J142),ISTEXT(K142),ISTEXT(L142),ISTEXT(M142)),"",SUM(I142:M142)))</f>
      </c>
      <c r="AD142" s="39"/>
      <c r="AE142" s="39"/>
      <c r="AF142" s="40"/>
      <c r="AG142" s="40"/>
      <c r="AH142" s="40"/>
      <c r="AI142" s="40"/>
      <c r="AJ142" s="40"/>
      <c r="IS142" s="7"/>
    </row>
    <row r="143" spans="2:253" s="22" customFormat="1" ht="15" customHeight="1">
      <c r="B143" s="36">
        <v>134</v>
      </c>
      <c r="C143" s="37">
        <f>IF(ISBLANK('Liste élèves'!B144),"",('Liste élèves'!B144))</f>
      </c>
      <c r="D143" s="38">
        <f>IF(ISBLANK('Liste élèves'!B144),"",IF(NOT(AND(ISERROR(MATCH("A",'Saisie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</f>
      </c>
      <c r="E143" s="38">
        <f>IF(ISBLANK('Liste élèves'!B144),"",IF(NOT(AND(ISERROR(MATCH("A",'Saisie résultats'!M142:R142,0)),ISERROR(MATCH("A",'Saisie résultats'!AC142:AC142,0)),ISERROR(MATCH("A",'Saisie résultats'!BA142:BC142,0)))),"A",SUM('Saisie résultats'!M142:R142,'Saisie résultats'!AC142,'Saisie résultats'!BA142:BC142)))</f>
      </c>
      <c r="F143" s="38">
        <f>IF(ISBLANK('Liste élèves'!B144),"",IF(NOT(AND(ISERROR(MATCH("A",'Saisie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</f>
      </c>
      <c r="G143" s="38">
        <f>IF(ISBLANK('Liste élèves'!B144),"",IF(NOT(AND(ISERROR(MATCH("A",'Saisie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</f>
      </c>
      <c r="H143" s="38">
        <f>IF(ISBLANK('Liste élèves'!B144),"",IF(NOT(AND(ISERROR(MATCH("A",'Saisie résultats'!AE142:AH142,0)),ISERROR(MATCH("A",'Saisie résultats'!AI142:AM142,0)),ISERROR(MATCH("A",'Saisie résultats'!AV142:AX142,0)))),"A",SUM('Saisie résultats'!AE142:AH142,'Saisie résultats'!AL142:AM142,'Saisie résultats'!AU142:AX142)))</f>
      </c>
      <c r="I143" s="38">
        <f>IF(ISBLANK('Liste élèves'!B144),"",IF(NOT(AND(ISERROR(MATCH("A",'Saisie résultats'!BO142:BS142,0)),ISERROR(MATCH("A",'Saisie résultats'!BV142:BX142,0)))),"A",SUM('Saisie résultats'!BO142:BS142,'Saisie résultats'!BV142:BX142)))</f>
      </c>
      <c r="J143" s="38">
        <f>IF(ISBLANK('Liste élèves'!B144),"",IF(NOT(AND(ISERROR(MATCH("A",'Saisie résultats'!BT142:BU142,0)),ISERROR(MATCH("A",'Saisie résultats'!BY142:CH142,0)))),"A",SUM('Saisie résultats'!BT142:BU142,'Saisie résultats'!BY142:CH142)))</f>
      </c>
      <c r="K143" s="38">
        <f>IF(ISBLANK('Liste élèves'!B144),"",IF(NOT(AND(ISERROR(MATCH("A",'Saisie résultats'!CL142:CR142,0)))),"A",SUM('Saisie résultats'!CL142:CR142)))</f>
      </c>
      <c r="L143" s="38">
        <f>IF(ISBLANK('Liste élèves'!B144),"",IF(NOT(AND(ISERROR(MATCH("A",'Saisie résultats'!CI142:CK142,0)),ISERROR(MATCH("A",'Saisie résultats'!CS142:CV142,0)))),"A",SUM('Saisie résultats'!CI142:CK142,'Saisie résultats'!CS142:CV142)))</f>
      </c>
      <c r="M143" s="38">
        <f>IF(ISBLANK('Liste élèves'!B144),"",IF(NOT(AND(ISERROR(MATCH("A",'Saisie résultats'!BL142:BN142,0)),ISERROR(MATCH("A",'Saisie résultats'!CW142:CY142,0)))),"A",SUM('Saisie résultats'!BL142:BN142,'Saisie résultats'!CW142:CY142)))</f>
      </c>
      <c r="N143" s="22" t="b">
        <f>AND(NOT(ISBLANK('Liste élèves'!B144)),COUNTA('Saisie résultats'!D142:CY142)&lt;&gt;100)</f>
        <v>0</v>
      </c>
      <c r="O143" s="22">
        <f>COUNTBLANK('Saisie résultats'!D142:CY142)-O$9</f>
        <v>100</v>
      </c>
      <c r="P143" s="22" t="b">
        <f t="shared" si="6"/>
        <v>1</v>
      </c>
      <c r="Q143" s="22">
        <f>IF(ISBLANK('Liste élèves'!B144),"",IF(OR(ISTEXT(D143),ISTEXT(E143),ISTEXT(F143),ISTEXT(G143),ISTEXT(H143)),"",SUM(D143:H143)))</f>
      </c>
      <c r="R143" s="22">
        <f>IF(ISBLANK('Liste élèves'!B144),"",IF(OR(ISTEXT(I143),ISTEXT(J143),ISTEXT(K143),ISTEXT(L143),ISTEXT(M143)),"",SUM(I143:M143)))</f>
      </c>
      <c r="AD143" s="39"/>
      <c r="AE143" s="39"/>
      <c r="AF143" s="40"/>
      <c r="AG143" s="40"/>
      <c r="AH143" s="40"/>
      <c r="AI143" s="40"/>
      <c r="AJ143" s="40"/>
      <c r="IS143" s="7"/>
    </row>
    <row r="144" spans="2:253" s="22" customFormat="1" ht="15" customHeight="1">
      <c r="B144" s="36">
        <v>135</v>
      </c>
      <c r="C144" s="37">
        <f>IF(ISBLANK('Liste élèves'!B145),"",('Liste élèves'!B145))</f>
      </c>
      <c r="D144" s="38">
        <f>IF(ISBLANK('Liste élèves'!B145),"",IF(NOT(AND(ISERROR(MATCH("A",'Saisie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</f>
      </c>
      <c r="E144" s="38">
        <f>IF(ISBLANK('Liste élèves'!B145),"",IF(NOT(AND(ISERROR(MATCH("A",'Saisie résultats'!M143:R143,0)),ISERROR(MATCH("A",'Saisie résultats'!AC143:AC143,0)),ISERROR(MATCH("A",'Saisie résultats'!BA143:BC143,0)))),"A",SUM('Saisie résultats'!M143:R143,'Saisie résultats'!AC143,'Saisie résultats'!BA143:BC143)))</f>
      </c>
      <c r="F144" s="38">
        <f>IF(ISBLANK('Liste élèves'!B145),"",IF(NOT(AND(ISERROR(MATCH("A",'Saisie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</f>
      </c>
      <c r="G144" s="38">
        <f>IF(ISBLANK('Liste élèves'!B145),"",IF(NOT(AND(ISERROR(MATCH("A",'Saisie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</f>
      </c>
      <c r="H144" s="38">
        <f>IF(ISBLANK('Liste élèves'!B145),"",IF(NOT(AND(ISERROR(MATCH("A",'Saisie résultats'!AE143:AH143,0)),ISERROR(MATCH("A",'Saisie résultats'!AI143:AM143,0)),ISERROR(MATCH("A",'Saisie résultats'!AV143:AX143,0)))),"A",SUM('Saisie résultats'!AE143:AH143,'Saisie résultats'!AL143:AM143,'Saisie résultats'!AU143:AX143)))</f>
      </c>
      <c r="I144" s="38">
        <f>IF(ISBLANK('Liste élèves'!B145),"",IF(NOT(AND(ISERROR(MATCH("A",'Saisie résultats'!BO143:BS143,0)),ISERROR(MATCH("A",'Saisie résultats'!BV143:BX143,0)))),"A",SUM('Saisie résultats'!BO143:BS143,'Saisie résultats'!BV143:BX143)))</f>
      </c>
      <c r="J144" s="38">
        <f>IF(ISBLANK('Liste élèves'!B145),"",IF(NOT(AND(ISERROR(MATCH("A",'Saisie résultats'!BT143:BU143,0)),ISERROR(MATCH("A",'Saisie résultats'!BY143:CH143,0)))),"A",SUM('Saisie résultats'!BT143:BU143,'Saisie résultats'!BY143:CH143)))</f>
      </c>
      <c r="K144" s="38">
        <f>IF(ISBLANK('Liste élèves'!B145),"",IF(NOT(AND(ISERROR(MATCH("A",'Saisie résultats'!CL143:CR143,0)))),"A",SUM('Saisie résultats'!CL143:CR143)))</f>
      </c>
      <c r="L144" s="38">
        <f>IF(ISBLANK('Liste élèves'!B145),"",IF(NOT(AND(ISERROR(MATCH("A",'Saisie résultats'!CI143:CK143,0)),ISERROR(MATCH("A",'Saisie résultats'!CS143:CV143,0)))),"A",SUM('Saisie résultats'!CI143:CK143,'Saisie résultats'!CS143:CV143)))</f>
      </c>
      <c r="M144" s="38">
        <f>IF(ISBLANK('Liste élèves'!B145),"",IF(NOT(AND(ISERROR(MATCH("A",'Saisie résultats'!BL143:BN143,0)),ISERROR(MATCH("A",'Saisie résultats'!CW143:CY143,0)))),"A",SUM('Saisie résultats'!BL143:BN143,'Saisie résultats'!CW143:CY143)))</f>
      </c>
      <c r="N144" s="22" t="b">
        <f>AND(NOT(ISBLANK('Liste élèves'!B145)),COUNTA('Saisie résultats'!D143:CY143)&lt;&gt;100)</f>
        <v>0</v>
      </c>
      <c r="O144" s="22">
        <f>COUNTBLANK('Saisie résultats'!D143:CY143)-O$9</f>
        <v>100</v>
      </c>
      <c r="P144" s="22" t="b">
        <f t="shared" si="6"/>
        <v>1</v>
      </c>
      <c r="Q144" s="22">
        <f>IF(ISBLANK('Liste élèves'!B145),"",IF(OR(ISTEXT(D144),ISTEXT(E144),ISTEXT(F144),ISTEXT(G144),ISTEXT(H144)),"",SUM(D144:H144)))</f>
      </c>
      <c r="R144" s="22">
        <f>IF(ISBLANK('Liste élèves'!B145),"",IF(OR(ISTEXT(I144),ISTEXT(J144),ISTEXT(K144),ISTEXT(L144),ISTEXT(M144)),"",SUM(I144:M144)))</f>
      </c>
      <c r="AD144" s="39"/>
      <c r="AE144" s="39"/>
      <c r="AF144" s="40"/>
      <c r="AG144" s="40"/>
      <c r="AH144" s="40"/>
      <c r="AI144" s="40"/>
      <c r="AJ144" s="40"/>
      <c r="IS144" s="7"/>
    </row>
    <row r="145" spans="2:253" s="22" customFormat="1" ht="15" customHeight="1">
      <c r="B145" s="36">
        <v>136</v>
      </c>
      <c r="C145" s="37">
        <f>IF(ISBLANK('Liste élèves'!B146),"",('Liste élèves'!B146))</f>
      </c>
      <c r="D145" s="38">
        <f>IF(ISBLANK('Liste élèves'!B146),"",IF(NOT(AND(ISERROR(MATCH("A",'Saisie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</f>
      </c>
      <c r="E145" s="38">
        <f>IF(ISBLANK('Liste élèves'!B146),"",IF(NOT(AND(ISERROR(MATCH("A",'Saisie résultats'!M144:R144,0)),ISERROR(MATCH("A",'Saisie résultats'!AC144:AC144,0)),ISERROR(MATCH("A",'Saisie résultats'!BA144:BC144,0)))),"A",SUM('Saisie résultats'!M144:R144,'Saisie résultats'!AC144,'Saisie résultats'!BA144:BC144)))</f>
      </c>
      <c r="F145" s="38">
        <f>IF(ISBLANK('Liste élèves'!B146),"",IF(NOT(AND(ISERROR(MATCH("A",'Saisie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</f>
      </c>
      <c r="G145" s="38">
        <f>IF(ISBLANK('Liste élèves'!B146),"",IF(NOT(AND(ISERROR(MATCH("A",'Saisie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</f>
      </c>
      <c r="H145" s="38">
        <f>IF(ISBLANK('Liste élèves'!B146),"",IF(NOT(AND(ISERROR(MATCH("A",'Saisie résultats'!AE144:AH144,0)),ISERROR(MATCH("A",'Saisie résultats'!AI144:AM144,0)),ISERROR(MATCH("A",'Saisie résultats'!AV144:AX144,0)))),"A",SUM('Saisie résultats'!AE144:AH144,'Saisie résultats'!AL144:AM144,'Saisie résultats'!AU144:AX144)))</f>
      </c>
      <c r="I145" s="38">
        <f>IF(ISBLANK('Liste élèves'!B146),"",IF(NOT(AND(ISERROR(MATCH("A",'Saisie résultats'!BO144:BS144,0)),ISERROR(MATCH("A",'Saisie résultats'!BV144:BX144,0)))),"A",SUM('Saisie résultats'!BO144:BS144,'Saisie résultats'!BV144:BX144)))</f>
      </c>
      <c r="J145" s="38">
        <f>IF(ISBLANK('Liste élèves'!B146),"",IF(NOT(AND(ISERROR(MATCH("A",'Saisie résultats'!BT144:BU144,0)),ISERROR(MATCH("A",'Saisie résultats'!BY144:CH144,0)))),"A",SUM('Saisie résultats'!BT144:BU144,'Saisie résultats'!BY144:CH144)))</f>
      </c>
      <c r="K145" s="38">
        <f>IF(ISBLANK('Liste élèves'!B146),"",IF(NOT(AND(ISERROR(MATCH("A",'Saisie résultats'!CL144:CR144,0)))),"A",SUM('Saisie résultats'!CL144:CR144)))</f>
      </c>
      <c r="L145" s="38">
        <f>IF(ISBLANK('Liste élèves'!B146),"",IF(NOT(AND(ISERROR(MATCH("A",'Saisie résultats'!CI144:CK144,0)),ISERROR(MATCH("A",'Saisie résultats'!CS144:CV144,0)))),"A",SUM('Saisie résultats'!CI144:CK144,'Saisie résultats'!CS144:CV144)))</f>
      </c>
      <c r="M145" s="38">
        <f>IF(ISBLANK('Liste élèves'!B146),"",IF(NOT(AND(ISERROR(MATCH("A",'Saisie résultats'!BL144:BN144,0)),ISERROR(MATCH("A",'Saisie résultats'!CW144:CY144,0)))),"A",SUM('Saisie résultats'!BL144:BN144,'Saisie résultats'!CW144:CY144)))</f>
      </c>
      <c r="N145" s="22" t="b">
        <f>AND(NOT(ISBLANK('Liste élèves'!B146)),COUNTA('Saisie résultats'!D144:CY144)&lt;&gt;100)</f>
        <v>0</v>
      </c>
      <c r="O145" s="22">
        <f>COUNTBLANK('Saisie résultats'!D144:CY144)-O$9</f>
        <v>100</v>
      </c>
      <c r="P145" s="22" t="b">
        <f t="shared" si="6"/>
        <v>1</v>
      </c>
      <c r="Q145" s="22">
        <f>IF(ISBLANK('Liste élèves'!B146),"",IF(OR(ISTEXT(D145),ISTEXT(E145),ISTEXT(F145),ISTEXT(G145),ISTEXT(H145)),"",SUM(D145:H145)))</f>
      </c>
      <c r="R145" s="22">
        <f>IF(ISBLANK('Liste élèves'!B146),"",IF(OR(ISTEXT(I145),ISTEXT(J145),ISTEXT(K145),ISTEXT(L145),ISTEXT(M145)),"",SUM(I145:M145)))</f>
      </c>
      <c r="AD145" s="39"/>
      <c r="AE145" s="39"/>
      <c r="AF145" s="40"/>
      <c r="AG145" s="40"/>
      <c r="AH145" s="40"/>
      <c r="AI145" s="40"/>
      <c r="AJ145" s="40"/>
      <c r="IS145" s="7"/>
    </row>
    <row r="146" spans="2:253" s="22" customFormat="1" ht="15" customHeight="1">
      <c r="B146" s="36">
        <v>137</v>
      </c>
      <c r="C146" s="37">
        <f>IF(ISBLANK('Liste élèves'!B147),"",('Liste élèves'!B147))</f>
      </c>
      <c r="D146" s="38">
        <f>IF(ISBLANK('Liste élèves'!B147),"",IF(NOT(AND(ISERROR(MATCH("A",'Saisie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</f>
      </c>
      <c r="E146" s="38">
        <f>IF(ISBLANK('Liste élèves'!B147),"",IF(NOT(AND(ISERROR(MATCH("A",'Saisie résultats'!M145:R145,0)),ISERROR(MATCH("A",'Saisie résultats'!AC145:AC145,0)),ISERROR(MATCH("A",'Saisie résultats'!BA145:BC145,0)))),"A",SUM('Saisie résultats'!M145:R145,'Saisie résultats'!AC145,'Saisie résultats'!BA145:BC145)))</f>
      </c>
      <c r="F146" s="38">
        <f>IF(ISBLANK('Liste élèves'!B147),"",IF(NOT(AND(ISERROR(MATCH("A",'Saisie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</f>
      </c>
      <c r="G146" s="38">
        <f>IF(ISBLANK('Liste élèves'!B147),"",IF(NOT(AND(ISERROR(MATCH("A",'Saisie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</f>
      </c>
      <c r="H146" s="38">
        <f>IF(ISBLANK('Liste élèves'!B147),"",IF(NOT(AND(ISERROR(MATCH("A",'Saisie résultats'!AE145:AH145,0)),ISERROR(MATCH("A",'Saisie résultats'!AI145:AM145,0)),ISERROR(MATCH("A",'Saisie résultats'!AV145:AX145,0)))),"A",SUM('Saisie résultats'!AE145:AH145,'Saisie résultats'!AL145:AM145,'Saisie résultats'!AU145:AX145)))</f>
      </c>
      <c r="I146" s="38">
        <f>IF(ISBLANK('Liste élèves'!B147),"",IF(NOT(AND(ISERROR(MATCH("A",'Saisie résultats'!BO145:BS145,0)),ISERROR(MATCH("A",'Saisie résultats'!BV145:BX145,0)))),"A",SUM('Saisie résultats'!BO145:BS145,'Saisie résultats'!BV145:BX145)))</f>
      </c>
      <c r="J146" s="38">
        <f>IF(ISBLANK('Liste élèves'!B147),"",IF(NOT(AND(ISERROR(MATCH("A",'Saisie résultats'!BT145:BU145,0)),ISERROR(MATCH("A",'Saisie résultats'!BY145:CH145,0)))),"A",SUM('Saisie résultats'!BT145:BU145,'Saisie résultats'!BY145:CH145)))</f>
      </c>
      <c r="K146" s="38">
        <f>IF(ISBLANK('Liste élèves'!B147),"",IF(NOT(AND(ISERROR(MATCH("A",'Saisie résultats'!CL145:CR145,0)))),"A",SUM('Saisie résultats'!CL145:CR145)))</f>
      </c>
      <c r="L146" s="38">
        <f>IF(ISBLANK('Liste élèves'!B147),"",IF(NOT(AND(ISERROR(MATCH("A",'Saisie résultats'!CI145:CK145,0)),ISERROR(MATCH("A",'Saisie résultats'!CS145:CV145,0)))),"A",SUM('Saisie résultats'!CI145:CK145,'Saisie résultats'!CS145:CV145)))</f>
      </c>
      <c r="M146" s="38">
        <f>IF(ISBLANK('Liste élèves'!B147),"",IF(NOT(AND(ISERROR(MATCH("A",'Saisie résultats'!BL145:BN145,0)),ISERROR(MATCH("A",'Saisie résultats'!CW145:CY145,0)))),"A",SUM('Saisie résultats'!BL145:BN145,'Saisie résultats'!CW145:CY145)))</f>
      </c>
      <c r="N146" s="22" t="b">
        <f>AND(NOT(ISBLANK('Liste élèves'!B147)),COUNTA('Saisie résultats'!D145:CY145)&lt;&gt;100)</f>
        <v>0</v>
      </c>
      <c r="O146" s="22">
        <f>COUNTBLANK('Saisie résultats'!D145:CY145)-O$9</f>
        <v>100</v>
      </c>
      <c r="P146" s="22" t="b">
        <f t="shared" si="6"/>
        <v>1</v>
      </c>
      <c r="Q146" s="22">
        <f>IF(ISBLANK('Liste élèves'!B147),"",IF(OR(ISTEXT(D146),ISTEXT(E146),ISTEXT(F146),ISTEXT(G146),ISTEXT(H146)),"",SUM(D146:H146)))</f>
      </c>
      <c r="R146" s="22">
        <f>IF(ISBLANK('Liste élèves'!B147),"",IF(OR(ISTEXT(I146),ISTEXT(J146),ISTEXT(K146),ISTEXT(L146),ISTEXT(M146)),"",SUM(I146:M146)))</f>
      </c>
      <c r="AD146" s="39"/>
      <c r="AE146" s="39"/>
      <c r="AF146" s="40"/>
      <c r="AG146" s="40"/>
      <c r="AH146" s="40"/>
      <c r="AI146" s="40"/>
      <c r="AJ146" s="40"/>
      <c r="IS146" s="7"/>
    </row>
    <row r="147" spans="2:253" s="22" customFormat="1" ht="15" customHeight="1">
      <c r="B147" s="36">
        <v>138</v>
      </c>
      <c r="C147" s="37">
        <f>IF(ISBLANK('Liste élèves'!B148),"",('Liste élèves'!B148))</f>
      </c>
      <c r="D147" s="38">
        <f>IF(ISBLANK('Liste élèves'!B148),"",IF(NOT(AND(ISERROR(MATCH("A",'Saisie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</f>
      </c>
      <c r="E147" s="38">
        <f>IF(ISBLANK('Liste élèves'!B148),"",IF(NOT(AND(ISERROR(MATCH("A",'Saisie résultats'!M146:R146,0)),ISERROR(MATCH("A",'Saisie résultats'!AC146:AC146,0)),ISERROR(MATCH("A",'Saisie résultats'!BA146:BC146,0)))),"A",SUM('Saisie résultats'!M146:R146,'Saisie résultats'!AC146,'Saisie résultats'!BA146:BC146)))</f>
      </c>
      <c r="F147" s="38">
        <f>IF(ISBLANK('Liste élèves'!B148),"",IF(NOT(AND(ISERROR(MATCH("A",'Saisie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</f>
      </c>
      <c r="G147" s="38">
        <f>IF(ISBLANK('Liste élèves'!B148),"",IF(NOT(AND(ISERROR(MATCH("A",'Saisie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</f>
      </c>
      <c r="H147" s="38">
        <f>IF(ISBLANK('Liste élèves'!B148),"",IF(NOT(AND(ISERROR(MATCH("A",'Saisie résultats'!AE146:AH146,0)),ISERROR(MATCH("A",'Saisie résultats'!AI146:AM146,0)),ISERROR(MATCH("A",'Saisie résultats'!AV146:AX146,0)))),"A",SUM('Saisie résultats'!AE146:AH146,'Saisie résultats'!AL146:AM146,'Saisie résultats'!AU146:AX146)))</f>
      </c>
      <c r="I147" s="38">
        <f>IF(ISBLANK('Liste élèves'!B148),"",IF(NOT(AND(ISERROR(MATCH("A",'Saisie résultats'!BO146:BS146,0)),ISERROR(MATCH("A",'Saisie résultats'!BV146:BX146,0)))),"A",SUM('Saisie résultats'!BO146:BS146,'Saisie résultats'!BV146:BX146)))</f>
      </c>
      <c r="J147" s="38">
        <f>IF(ISBLANK('Liste élèves'!B148),"",IF(NOT(AND(ISERROR(MATCH("A",'Saisie résultats'!BT146:BU146,0)),ISERROR(MATCH("A",'Saisie résultats'!BY146:CH146,0)))),"A",SUM('Saisie résultats'!BT146:BU146,'Saisie résultats'!BY146:CH146)))</f>
      </c>
      <c r="K147" s="38">
        <f>IF(ISBLANK('Liste élèves'!B148),"",IF(NOT(AND(ISERROR(MATCH("A",'Saisie résultats'!CL146:CR146,0)))),"A",SUM('Saisie résultats'!CL146:CR146)))</f>
      </c>
      <c r="L147" s="38">
        <f>IF(ISBLANK('Liste élèves'!B148),"",IF(NOT(AND(ISERROR(MATCH("A",'Saisie résultats'!CI146:CK146,0)),ISERROR(MATCH("A",'Saisie résultats'!CS146:CV146,0)))),"A",SUM('Saisie résultats'!CI146:CK146,'Saisie résultats'!CS146:CV146)))</f>
      </c>
      <c r="M147" s="38">
        <f>IF(ISBLANK('Liste élèves'!B148),"",IF(NOT(AND(ISERROR(MATCH("A",'Saisie résultats'!BL146:BN146,0)),ISERROR(MATCH("A",'Saisie résultats'!CW146:CY146,0)))),"A",SUM('Saisie résultats'!BL146:BN146,'Saisie résultats'!CW146:CY146)))</f>
      </c>
      <c r="N147" s="22" t="b">
        <f>AND(NOT(ISBLANK('Liste élèves'!B148)),COUNTA('Saisie résultats'!D146:CY146)&lt;&gt;100)</f>
        <v>0</v>
      </c>
      <c r="O147" s="22">
        <f>COUNTBLANK('Saisie résultats'!D146:CY146)-O$9</f>
        <v>100</v>
      </c>
      <c r="P147" s="22" t="b">
        <f t="shared" si="6"/>
        <v>1</v>
      </c>
      <c r="Q147" s="22">
        <f>IF(ISBLANK('Liste élèves'!B148),"",IF(OR(ISTEXT(D147),ISTEXT(E147),ISTEXT(F147),ISTEXT(G147),ISTEXT(H147)),"",SUM(D147:H147)))</f>
      </c>
      <c r="R147" s="22">
        <f>IF(ISBLANK('Liste élèves'!B148),"",IF(OR(ISTEXT(I147),ISTEXT(J147),ISTEXT(K147),ISTEXT(L147),ISTEXT(M147)),"",SUM(I147:M147)))</f>
      </c>
      <c r="AD147" s="39"/>
      <c r="AE147" s="39"/>
      <c r="AF147" s="40"/>
      <c r="AG147" s="40"/>
      <c r="AH147" s="40"/>
      <c r="AI147" s="40"/>
      <c r="AJ147" s="40"/>
      <c r="IS147" s="7"/>
    </row>
    <row r="148" spans="2:253" s="22" customFormat="1" ht="15" customHeight="1">
      <c r="B148" s="36">
        <v>139</v>
      </c>
      <c r="C148" s="37">
        <f>IF(ISBLANK('Liste élèves'!B149),"",('Liste élèves'!B149))</f>
      </c>
      <c r="D148" s="38">
        <f>IF(ISBLANK('Liste élèves'!B149),"",IF(NOT(AND(ISERROR(MATCH("A",'Saisie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</f>
      </c>
      <c r="E148" s="38">
        <f>IF(ISBLANK('Liste élèves'!B149),"",IF(NOT(AND(ISERROR(MATCH("A",'Saisie résultats'!M147:R147,0)),ISERROR(MATCH("A",'Saisie résultats'!AC147:AC147,0)),ISERROR(MATCH("A",'Saisie résultats'!BA147:BC147,0)))),"A",SUM('Saisie résultats'!M147:R147,'Saisie résultats'!AC147,'Saisie résultats'!BA147:BC147)))</f>
      </c>
      <c r="F148" s="38">
        <f>IF(ISBLANK('Liste élèves'!B149),"",IF(NOT(AND(ISERROR(MATCH("A",'Saisie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</f>
      </c>
      <c r="G148" s="38">
        <f>IF(ISBLANK('Liste élèves'!B149),"",IF(NOT(AND(ISERROR(MATCH("A",'Saisie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</f>
      </c>
      <c r="H148" s="38">
        <f>IF(ISBLANK('Liste élèves'!B149),"",IF(NOT(AND(ISERROR(MATCH("A",'Saisie résultats'!AE147:AH147,0)),ISERROR(MATCH("A",'Saisie résultats'!AI147:AM147,0)),ISERROR(MATCH("A",'Saisie résultats'!AV147:AX147,0)))),"A",SUM('Saisie résultats'!AE147:AH147,'Saisie résultats'!AL147:AM147,'Saisie résultats'!AU147:AX147)))</f>
      </c>
      <c r="I148" s="38">
        <f>IF(ISBLANK('Liste élèves'!B149),"",IF(NOT(AND(ISERROR(MATCH("A",'Saisie résultats'!BO147:BS147,0)),ISERROR(MATCH("A",'Saisie résultats'!BV147:BX147,0)))),"A",SUM('Saisie résultats'!BO147:BS147,'Saisie résultats'!BV147:BX147)))</f>
      </c>
      <c r="J148" s="38">
        <f>IF(ISBLANK('Liste élèves'!B149),"",IF(NOT(AND(ISERROR(MATCH("A",'Saisie résultats'!BT147:BU147,0)),ISERROR(MATCH("A",'Saisie résultats'!BY147:CH147,0)))),"A",SUM('Saisie résultats'!BT147:BU147,'Saisie résultats'!BY147:CH147)))</f>
      </c>
      <c r="K148" s="38">
        <f>IF(ISBLANK('Liste élèves'!B149),"",IF(NOT(AND(ISERROR(MATCH("A",'Saisie résultats'!CL147:CR147,0)))),"A",SUM('Saisie résultats'!CL147:CR147)))</f>
      </c>
      <c r="L148" s="38">
        <f>IF(ISBLANK('Liste élèves'!B149),"",IF(NOT(AND(ISERROR(MATCH("A",'Saisie résultats'!CI147:CK147,0)),ISERROR(MATCH("A",'Saisie résultats'!CS147:CV147,0)))),"A",SUM('Saisie résultats'!CI147:CK147,'Saisie résultats'!CS147:CV147)))</f>
      </c>
      <c r="M148" s="38">
        <f>IF(ISBLANK('Liste élèves'!B149),"",IF(NOT(AND(ISERROR(MATCH("A",'Saisie résultats'!BL147:BN147,0)),ISERROR(MATCH("A",'Saisie résultats'!CW147:CY147,0)))),"A",SUM('Saisie résultats'!BL147:BN147,'Saisie résultats'!CW147:CY147)))</f>
      </c>
      <c r="N148" s="22" t="b">
        <f>AND(NOT(ISBLANK('Liste élèves'!B149)),COUNTA('Saisie résultats'!D147:CY147)&lt;&gt;100)</f>
        <v>0</v>
      </c>
      <c r="O148" s="22">
        <f>COUNTBLANK('Saisie résultats'!D147:CY147)-O$9</f>
        <v>100</v>
      </c>
      <c r="P148" s="22" t="b">
        <f t="shared" si="6"/>
        <v>1</v>
      </c>
      <c r="Q148" s="22">
        <f>IF(ISBLANK('Liste élèves'!B149),"",IF(OR(ISTEXT(D148),ISTEXT(E148),ISTEXT(F148),ISTEXT(G148),ISTEXT(H148)),"",SUM(D148:H148)))</f>
      </c>
      <c r="R148" s="22">
        <f>IF(ISBLANK('Liste élèves'!B149),"",IF(OR(ISTEXT(I148),ISTEXT(J148),ISTEXT(K148),ISTEXT(L148),ISTEXT(M148)),"",SUM(I148:M148)))</f>
      </c>
      <c r="AD148" s="39"/>
      <c r="AE148" s="39"/>
      <c r="AF148" s="40"/>
      <c r="AG148" s="40"/>
      <c r="AH148" s="40"/>
      <c r="AI148" s="40"/>
      <c r="AJ148" s="40"/>
      <c r="IS148" s="7"/>
    </row>
    <row r="149" spans="2:253" s="22" customFormat="1" ht="15" customHeight="1">
      <c r="B149" s="36">
        <v>140</v>
      </c>
      <c r="C149" s="37">
        <f>IF(ISBLANK('Liste élèves'!B150),"",('Liste élèves'!B150))</f>
      </c>
      <c r="D149" s="38">
        <f>IF(ISBLANK('Liste élèves'!B150),"",IF(NOT(AND(ISERROR(MATCH("A",'Saisie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</f>
      </c>
      <c r="E149" s="38">
        <f>IF(ISBLANK('Liste élèves'!B150),"",IF(NOT(AND(ISERROR(MATCH("A",'Saisie résultats'!M148:R148,0)),ISERROR(MATCH("A",'Saisie résultats'!AC148:AC148,0)),ISERROR(MATCH("A",'Saisie résultats'!BA148:BC148,0)))),"A",SUM('Saisie résultats'!M148:R148,'Saisie résultats'!AC148,'Saisie résultats'!BA148:BC148)))</f>
      </c>
      <c r="F149" s="38">
        <f>IF(ISBLANK('Liste élèves'!B150),"",IF(NOT(AND(ISERROR(MATCH("A",'Saisie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</f>
      </c>
      <c r="G149" s="38">
        <f>IF(ISBLANK('Liste élèves'!B150),"",IF(NOT(AND(ISERROR(MATCH("A",'Saisie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</f>
      </c>
      <c r="H149" s="38">
        <f>IF(ISBLANK('Liste élèves'!B150),"",IF(NOT(AND(ISERROR(MATCH("A",'Saisie résultats'!AE148:AH148,0)),ISERROR(MATCH("A",'Saisie résultats'!AI148:AM148,0)),ISERROR(MATCH("A",'Saisie résultats'!AV148:AX148,0)))),"A",SUM('Saisie résultats'!AE148:AH148,'Saisie résultats'!AL148:AM148,'Saisie résultats'!AU148:AX148)))</f>
      </c>
      <c r="I149" s="38">
        <f>IF(ISBLANK('Liste élèves'!B150),"",IF(NOT(AND(ISERROR(MATCH("A",'Saisie résultats'!BO148:BS148,0)),ISERROR(MATCH("A",'Saisie résultats'!BV148:BX148,0)))),"A",SUM('Saisie résultats'!BO148:BS148,'Saisie résultats'!BV148:BX148)))</f>
      </c>
      <c r="J149" s="38">
        <f>IF(ISBLANK('Liste élèves'!B150),"",IF(NOT(AND(ISERROR(MATCH("A",'Saisie résultats'!BT148:BU148,0)),ISERROR(MATCH("A",'Saisie résultats'!BY148:CH148,0)))),"A",SUM('Saisie résultats'!BT148:BU148,'Saisie résultats'!BY148:CH148)))</f>
      </c>
      <c r="K149" s="38">
        <f>IF(ISBLANK('Liste élèves'!B150),"",IF(NOT(AND(ISERROR(MATCH("A",'Saisie résultats'!CL148:CR148,0)))),"A",SUM('Saisie résultats'!CL148:CR148)))</f>
      </c>
      <c r="L149" s="38">
        <f>IF(ISBLANK('Liste élèves'!B150),"",IF(NOT(AND(ISERROR(MATCH("A",'Saisie résultats'!CI148:CK148,0)),ISERROR(MATCH("A",'Saisie résultats'!CS148:CV148,0)))),"A",SUM('Saisie résultats'!CI148:CK148,'Saisie résultats'!CS148:CV148)))</f>
      </c>
      <c r="M149" s="38">
        <f>IF(ISBLANK('Liste élèves'!B150),"",IF(NOT(AND(ISERROR(MATCH("A",'Saisie résultats'!BL148:BN148,0)),ISERROR(MATCH("A",'Saisie résultats'!CW148:CY148,0)))),"A",SUM('Saisie résultats'!BL148:BN148,'Saisie résultats'!CW148:CY148)))</f>
      </c>
      <c r="N149" s="22" t="b">
        <f>AND(NOT(ISBLANK('Liste élèves'!B150)),COUNTA('Saisie résultats'!D148:CY148)&lt;&gt;100)</f>
        <v>0</v>
      </c>
      <c r="O149" s="22">
        <f>COUNTBLANK('Saisie résultats'!D148:CY148)-O$9</f>
        <v>100</v>
      </c>
      <c r="P149" s="22" t="b">
        <f t="shared" si="6"/>
        <v>1</v>
      </c>
      <c r="Q149" s="22">
        <f>IF(ISBLANK('Liste élèves'!B150),"",IF(OR(ISTEXT(D149),ISTEXT(E149),ISTEXT(F149),ISTEXT(G149),ISTEXT(H149)),"",SUM(D149:H149)))</f>
      </c>
      <c r="R149" s="22">
        <f>IF(ISBLANK('Liste élèves'!B150),"",IF(OR(ISTEXT(I149),ISTEXT(J149),ISTEXT(K149),ISTEXT(L149),ISTEXT(M149)),"",SUM(I149:M149)))</f>
      </c>
      <c r="AD149" s="39"/>
      <c r="AE149" s="39"/>
      <c r="AF149" s="40"/>
      <c r="AG149" s="40"/>
      <c r="AH149" s="40"/>
      <c r="AI149" s="40"/>
      <c r="AJ149" s="40"/>
      <c r="IS149" s="7"/>
    </row>
    <row r="150" spans="2:253" s="22" customFormat="1" ht="15" customHeight="1">
      <c r="B150" s="36">
        <v>141</v>
      </c>
      <c r="C150" s="37">
        <f>IF(ISBLANK('Liste élèves'!B151),"",('Liste élèves'!B151))</f>
      </c>
      <c r="D150" s="38">
        <f>IF(ISBLANK('Liste élèves'!B151),"",IF(NOT(AND(ISERROR(MATCH("A",'Saisie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</f>
      </c>
      <c r="E150" s="38">
        <f>IF(ISBLANK('Liste élèves'!B151),"",IF(NOT(AND(ISERROR(MATCH("A",'Saisie résultats'!M149:R149,0)),ISERROR(MATCH("A",'Saisie résultats'!AC149:AC149,0)),ISERROR(MATCH("A",'Saisie résultats'!BA149:BC149,0)))),"A",SUM('Saisie résultats'!M149:R149,'Saisie résultats'!AC149,'Saisie résultats'!BA149:BC149)))</f>
      </c>
      <c r="F150" s="38">
        <f>IF(ISBLANK('Liste élèves'!B151),"",IF(NOT(AND(ISERROR(MATCH("A",'Saisie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</f>
      </c>
      <c r="G150" s="38">
        <f>IF(ISBLANK('Liste élèves'!B151),"",IF(NOT(AND(ISERROR(MATCH("A",'Saisie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</f>
      </c>
      <c r="H150" s="38">
        <f>IF(ISBLANK('Liste élèves'!B151),"",IF(NOT(AND(ISERROR(MATCH("A",'Saisie résultats'!AE149:AH149,0)),ISERROR(MATCH("A",'Saisie résultats'!AI149:AM149,0)),ISERROR(MATCH("A",'Saisie résultats'!AV149:AX149,0)))),"A",SUM('Saisie résultats'!AE149:AH149,'Saisie résultats'!AL149:AM149,'Saisie résultats'!AU149:AX149)))</f>
      </c>
      <c r="I150" s="38">
        <f>IF(ISBLANK('Liste élèves'!B151),"",IF(NOT(AND(ISERROR(MATCH("A",'Saisie résultats'!BO149:BS149,0)),ISERROR(MATCH("A",'Saisie résultats'!BV149:BX149,0)))),"A",SUM('Saisie résultats'!BO149:BS149,'Saisie résultats'!BV149:BX149)))</f>
      </c>
      <c r="J150" s="38">
        <f>IF(ISBLANK('Liste élèves'!B151),"",IF(NOT(AND(ISERROR(MATCH("A",'Saisie résultats'!BT149:BU149,0)),ISERROR(MATCH("A",'Saisie résultats'!BY149:CH149,0)))),"A",SUM('Saisie résultats'!BT149:BU149,'Saisie résultats'!BY149:CH149)))</f>
      </c>
      <c r="K150" s="38">
        <f>IF(ISBLANK('Liste élèves'!B151),"",IF(NOT(AND(ISERROR(MATCH("A",'Saisie résultats'!CL149:CR149,0)))),"A",SUM('Saisie résultats'!CL149:CR149)))</f>
      </c>
      <c r="L150" s="38">
        <f>IF(ISBLANK('Liste élèves'!B151),"",IF(NOT(AND(ISERROR(MATCH("A",'Saisie résultats'!CI149:CK149,0)),ISERROR(MATCH("A",'Saisie résultats'!CS149:CV149,0)))),"A",SUM('Saisie résultats'!CI149:CK149,'Saisie résultats'!CS149:CV149)))</f>
      </c>
      <c r="M150" s="38">
        <f>IF(ISBLANK('Liste élèves'!B151),"",IF(NOT(AND(ISERROR(MATCH("A",'Saisie résultats'!BL149:BN149,0)),ISERROR(MATCH("A",'Saisie résultats'!CW149:CY149,0)))),"A",SUM('Saisie résultats'!BL149:BN149,'Saisie résultats'!CW149:CY149)))</f>
      </c>
      <c r="N150" s="22" t="b">
        <f>AND(NOT(ISBLANK('Liste élèves'!B151)),COUNTA('Saisie résultats'!D149:CY149)&lt;&gt;100)</f>
        <v>0</v>
      </c>
      <c r="O150" s="22">
        <f>COUNTBLANK('Saisie résultats'!D149:CY149)-O$9</f>
        <v>100</v>
      </c>
      <c r="P150" s="22" t="b">
        <f t="shared" si="6"/>
        <v>1</v>
      </c>
      <c r="Q150" s="22">
        <f>IF(ISBLANK('Liste élèves'!B151),"",IF(OR(ISTEXT(D150),ISTEXT(E150),ISTEXT(F150),ISTEXT(G150),ISTEXT(H150)),"",SUM(D150:H150)))</f>
      </c>
      <c r="R150" s="22">
        <f>IF(ISBLANK('Liste élèves'!B151),"",IF(OR(ISTEXT(I150),ISTEXT(J150),ISTEXT(K150),ISTEXT(L150),ISTEXT(M150)),"",SUM(I150:M150)))</f>
      </c>
      <c r="AD150" s="39"/>
      <c r="AE150" s="39"/>
      <c r="AF150" s="40"/>
      <c r="AG150" s="40"/>
      <c r="AH150" s="40"/>
      <c r="AI150" s="40"/>
      <c r="AJ150" s="40"/>
      <c r="IS150" s="7"/>
    </row>
    <row r="151" spans="2:253" s="22" customFormat="1" ht="15" customHeight="1">
      <c r="B151" s="36">
        <v>142</v>
      </c>
      <c r="C151" s="37">
        <f>IF(ISBLANK('Liste élèves'!B152),"",('Liste élèves'!B152))</f>
      </c>
      <c r="D151" s="38">
        <f>IF(ISBLANK('Liste élèves'!B152),"",IF(NOT(AND(ISERROR(MATCH("A",'Saisie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</f>
      </c>
      <c r="E151" s="38">
        <f>IF(ISBLANK('Liste élèves'!B152),"",IF(NOT(AND(ISERROR(MATCH("A",'Saisie résultats'!M150:R150,0)),ISERROR(MATCH("A",'Saisie résultats'!AC150:AC150,0)),ISERROR(MATCH("A",'Saisie résultats'!BA150:BC150,0)))),"A",SUM('Saisie résultats'!M150:R150,'Saisie résultats'!AC150,'Saisie résultats'!BA150:BC150)))</f>
      </c>
      <c r="F151" s="38">
        <f>IF(ISBLANK('Liste élèves'!B152),"",IF(NOT(AND(ISERROR(MATCH("A",'Saisie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</f>
      </c>
      <c r="G151" s="38">
        <f>IF(ISBLANK('Liste élèves'!B152),"",IF(NOT(AND(ISERROR(MATCH("A",'Saisie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</f>
      </c>
      <c r="H151" s="38">
        <f>IF(ISBLANK('Liste élèves'!B152),"",IF(NOT(AND(ISERROR(MATCH("A",'Saisie résultats'!AE150:AH150,0)),ISERROR(MATCH("A",'Saisie résultats'!AI150:AM150,0)),ISERROR(MATCH("A",'Saisie résultats'!AV150:AX150,0)))),"A",SUM('Saisie résultats'!AE150:AH150,'Saisie résultats'!AL150:AM150,'Saisie résultats'!AU150:AX150)))</f>
      </c>
      <c r="I151" s="38">
        <f>IF(ISBLANK('Liste élèves'!B152),"",IF(NOT(AND(ISERROR(MATCH("A",'Saisie résultats'!BO150:BS150,0)),ISERROR(MATCH("A",'Saisie résultats'!BV150:BX150,0)))),"A",SUM('Saisie résultats'!BO150:BS150,'Saisie résultats'!BV150:BX150)))</f>
      </c>
      <c r="J151" s="38">
        <f>IF(ISBLANK('Liste élèves'!B152),"",IF(NOT(AND(ISERROR(MATCH("A",'Saisie résultats'!BT150:BU150,0)),ISERROR(MATCH("A",'Saisie résultats'!BY150:CH150,0)))),"A",SUM('Saisie résultats'!BT150:BU150,'Saisie résultats'!BY150:CH150)))</f>
      </c>
      <c r="K151" s="38">
        <f>IF(ISBLANK('Liste élèves'!B152),"",IF(NOT(AND(ISERROR(MATCH("A",'Saisie résultats'!CL150:CR150,0)))),"A",SUM('Saisie résultats'!CL150:CR150)))</f>
      </c>
      <c r="L151" s="38">
        <f>IF(ISBLANK('Liste élèves'!B152),"",IF(NOT(AND(ISERROR(MATCH("A",'Saisie résultats'!CI150:CK150,0)),ISERROR(MATCH("A",'Saisie résultats'!CS150:CV150,0)))),"A",SUM('Saisie résultats'!CI150:CK150,'Saisie résultats'!CS150:CV150)))</f>
      </c>
      <c r="M151" s="38">
        <f>IF(ISBLANK('Liste élèves'!B152),"",IF(NOT(AND(ISERROR(MATCH("A",'Saisie résultats'!BL150:BN150,0)),ISERROR(MATCH("A",'Saisie résultats'!CW150:CY150,0)))),"A",SUM('Saisie résultats'!BL150:BN150,'Saisie résultats'!CW150:CY150)))</f>
      </c>
      <c r="N151" s="22" t="b">
        <f>AND(NOT(ISBLANK('Liste élèves'!B152)),COUNTA('Saisie résultats'!D150:CY150)&lt;&gt;100)</f>
        <v>0</v>
      </c>
      <c r="O151" s="22">
        <f>COUNTBLANK('Saisie résultats'!D150:CY150)-O$9</f>
        <v>100</v>
      </c>
      <c r="P151" s="22" t="b">
        <f t="shared" si="6"/>
        <v>1</v>
      </c>
      <c r="Q151" s="22">
        <f>IF(ISBLANK('Liste élèves'!B152),"",IF(OR(ISTEXT(D151),ISTEXT(E151),ISTEXT(F151),ISTEXT(G151),ISTEXT(H151)),"",SUM(D151:H151)))</f>
      </c>
      <c r="R151" s="22">
        <f>IF(ISBLANK('Liste élèves'!B152),"",IF(OR(ISTEXT(I151),ISTEXT(J151),ISTEXT(K151),ISTEXT(L151),ISTEXT(M151)),"",SUM(I151:M151)))</f>
      </c>
      <c r="AD151" s="39"/>
      <c r="AE151" s="39"/>
      <c r="AF151" s="40"/>
      <c r="AG151" s="40"/>
      <c r="AH151" s="40"/>
      <c r="AI151" s="40"/>
      <c r="AJ151" s="40"/>
      <c r="IS151" s="7"/>
    </row>
    <row r="152" spans="2:253" s="22" customFormat="1" ht="15" customHeight="1">
      <c r="B152" s="36">
        <v>143</v>
      </c>
      <c r="C152" s="37">
        <f>IF(ISBLANK('Liste élèves'!B153),"",('Liste élèves'!B153))</f>
      </c>
      <c r="D152" s="38">
        <f>IF(ISBLANK('Liste élèves'!B153),"",IF(NOT(AND(ISERROR(MATCH("A",'Saisie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</f>
      </c>
      <c r="E152" s="38">
        <f>IF(ISBLANK('Liste élèves'!B153),"",IF(NOT(AND(ISERROR(MATCH("A",'Saisie résultats'!M151:R151,0)),ISERROR(MATCH("A",'Saisie résultats'!AC151:AC151,0)),ISERROR(MATCH("A",'Saisie résultats'!BA151:BC151,0)))),"A",SUM('Saisie résultats'!M151:R151,'Saisie résultats'!AC151,'Saisie résultats'!BA151:BC151)))</f>
      </c>
      <c r="F152" s="38">
        <f>IF(ISBLANK('Liste élèves'!B153),"",IF(NOT(AND(ISERROR(MATCH("A",'Saisie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</f>
      </c>
      <c r="G152" s="38">
        <f>IF(ISBLANK('Liste élèves'!B153),"",IF(NOT(AND(ISERROR(MATCH("A",'Saisie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</f>
      </c>
      <c r="H152" s="38">
        <f>IF(ISBLANK('Liste élèves'!B153),"",IF(NOT(AND(ISERROR(MATCH("A",'Saisie résultats'!AE151:AH151,0)),ISERROR(MATCH("A",'Saisie résultats'!AI151:AM151,0)),ISERROR(MATCH("A",'Saisie résultats'!AV151:AX151,0)))),"A",SUM('Saisie résultats'!AE151:AH151,'Saisie résultats'!AL151:AM151,'Saisie résultats'!AU151:AX151)))</f>
      </c>
      <c r="I152" s="38">
        <f>IF(ISBLANK('Liste élèves'!B153),"",IF(NOT(AND(ISERROR(MATCH("A",'Saisie résultats'!BO151:BS151,0)),ISERROR(MATCH("A",'Saisie résultats'!BV151:BX151,0)))),"A",SUM('Saisie résultats'!BO151:BS151,'Saisie résultats'!BV151:BX151)))</f>
      </c>
      <c r="J152" s="38">
        <f>IF(ISBLANK('Liste élèves'!B153),"",IF(NOT(AND(ISERROR(MATCH("A",'Saisie résultats'!BT151:BU151,0)),ISERROR(MATCH("A",'Saisie résultats'!BY151:CH151,0)))),"A",SUM('Saisie résultats'!BT151:BU151,'Saisie résultats'!BY151:CH151)))</f>
      </c>
      <c r="K152" s="38">
        <f>IF(ISBLANK('Liste élèves'!B153),"",IF(NOT(AND(ISERROR(MATCH("A",'Saisie résultats'!CL151:CR151,0)))),"A",SUM('Saisie résultats'!CL151:CR151)))</f>
      </c>
      <c r="L152" s="38">
        <f>IF(ISBLANK('Liste élèves'!B153),"",IF(NOT(AND(ISERROR(MATCH("A",'Saisie résultats'!CI151:CK151,0)),ISERROR(MATCH("A",'Saisie résultats'!CS151:CV151,0)))),"A",SUM('Saisie résultats'!CI151:CK151,'Saisie résultats'!CS151:CV151)))</f>
      </c>
      <c r="M152" s="38">
        <f>IF(ISBLANK('Liste élèves'!B153),"",IF(NOT(AND(ISERROR(MATCH("A",'Saisie résultats'!BL151:BN151,0)),ISERROR(MATCH("A",'Saisie résultats'!CW151:CY151,0)))),"A",SUM('Saisie résultats'!BL151:BN151,'Saisie résultats'!CW151:CY151)))</f>
      </c>
      <c r="N152" s="22" t="b">
        <f>AND(NOT(ISBLANK('Liste élèves'!B153)),COUNTA('Saisie résultats'!D151:CY151)&lt;&gt;100)</f>
        <v>0</v>
      </c>
      <c r="O152" s="22">
        <f>COUNTBLANK('Saisie résultats'!D151:CY151)-O$9</f>
        <v>100</v>
      </c>
      <c r="P152" s="22" t="b">
        <f t="shared" si="6"/>
        <v>1</v>
      </c>
      <c r="Q152" s="22">
        <f>IF(ISBLANK('Liste élèves'!B153),"",IF(OR(ISTEXT(D152),ISTEXT(E152),ISTEXT(F152),ISTEXT(G152),ISTEXT(H152)),"",SUM(D152:H152)))</f>
      </c>
      <c r="R152" s="22">
        <f>IF(ISBLANK('Liste élèves'!B153),"",IF(OR(ISTEXT(I152),ISTEXT(J152),ISTEXT(K152),ISTEXT(L152),ISTEXT(M152)),"",SUM(I152:M152)))</f>
      </c>
      <c r="AD152" s="39"/>
      <c r="AE152" s="39"/>
      <c r="AF152" s="40"/>
      <c r="AG152" s="40"/>
      <c r="AH152" s="40"/>
      <c r="AI152" s="40"/>
      <c r="AJ152" s="40"/>
      <c r="IS152" s="7"/>
    </row>
    <row r="153" spans="2:253" s="22" customFormat="1" ht="15" customHeight="1">
      <c r="B153" s="36">
        <v>144</v>
      </c>
      <c r="C153" s="37">
        <f>IF(ISBLANK('Liste élèves'!B154),"",('Liste élèves'!B154))</f>
      </c>
      <c r="D153" s="38">
        <f>IF(ISBLANK('Liste élèves'!B154),"",IF(NOT(AND(ISERROR(MATCH("A",'Saisie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</f>
      </c>
      <c r="E153" s="38">
        <f>IF(ISBLANK('Liste élèves'!B154),"",IF(NOT(AND(ISERROR(MATCH("A",'Saisie résultats'!M152:R152,0)),ISERROR(MATCH("A",'Saisie résultats'!AC152:AC152,0)),ISERROR(MATCH("A",'Saisie résultats'!BA152:BC152,0)))),"A",SUM('Saisie résultats'!M152:R152,'Saisie résultats'!AC152,'Saisie résultats'!BA152:BC152)))</f>
      </c>
      <c r="F153" s="38">
        <f>IF(ISBLANK('Liste élèves'!B154),"",IF(NOT(AND(ISERROR(MATCH("A",'Saisie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</f>
      </c>
      <c r="G153" s="38">
        <f>IF(ISBLANK('Liste élèves'!B154),"",IF(NOT(AND(ISERROR(MATCH("A",'Saisie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</f>
      </c>
      <c r="H153" s="38">
        <f>IF(ISBLANK('Liste élèves'!B154),"",IF(NOT(AND(ISERROR(MATCH("A",'Saisie résultats'!AE152:AH152,0)),ISERROR(MATCH("A",'Saisie résultats'!AI152:AM152,0)),ISERROR(MATCH("A",'Saisie résultats'!AV152:AX152,0)))),"A",SUM('Saisie résultats'!AE152:AH152,'Saisie résultats'!AL152:AM152,'Saisie résultats'!AU152:AX152)))</f>
      </c>
      <c r="I153" s="38">
        <f>IF(ISBLANK('Liste élèves'!B154),"",IF(NOT(AND(ISERROR(MATCH("A",'Saisie résultats'!BO152:BS152,0)),ISERROR(MATCH("A",'Saisie résultats'!BV152:BX152,0)))),"A",SUM('Saisie résultats'!BO152:BS152,'Saisie résultats'!BV152:BX152)))</f>
      </c>
      <c r="J153" s="38">
        <f>IF(ISBLANK('Liste élèves'!B154),"",IF(NOT(AND(ISERROR(MATCH("A",'Saisie résultats'!BT152:BU152,0)),ISERROR(MATCH("A",'Saisie résultats'!BY152:CH152,0)))),"A",SUM('Saisie résultats'!BT152:BU152,'Saisie résultats'!BY152:CH152)))</f>
      </c>
      <c r="K153" s="38">
        <f>IF(ISBLANK('Liste élèves'!B154),"",IF(NOT(AND(ISERROR(MATCH("A",'Saisie résultats'!CL152:CR152,0)))),"A",SUM('Saisie résultats'!CL152:CR152)))</f>
      </c>
      <c r="L153" s="38">
        <f>IF(ISBLANK('Liste élèves'!B154),"",IF(NOT(AND(ISERROR(MATCH("A",'Saisie résultats'!CI152:CK152,0)),ISERROR(MATCH("A",'Saisie résultats'!CS152:CV152,0)))),"A",SUM('Saisie résultats'!CI152:CK152,'Saisie résultats'!CS152:CV152)))</f>
      </c>
      <c r="M153" s="38">
        <f>IF(ISBLANK('Liste élèves'!B154),"",IF(NOT(AND(ISERROR(MATCH("A",'Saisie résultats'!BL152:BN152,0)),ISERROR(MATCH("A",'Saisie résultats'!CW152:CY152,0)))),"A",SUM('Saisie résultats'!BL152:BN152,'Saisie résultats'!CW152:CY152)))</f>
      </c>
      <c r="N153" s="22" t="b">
        <f>AND(NOT(ISBLANK('Liste élèves'!B154)),COUNTA('Saisie résultats'!D152:CY152)&lt;&gt;100)</f>
        <v>0</v>
      </c>
      <c r="O153" s="22">
        <f>COUNTBLANK('Saisie résultats'!D152:CY152)-O$9</f>
        <v>100</v>
      </c>
      <c r="P153" s="22" t="b">
        <f t="shared" si="6"/>
        <v>1</v>
      </c>
      <c r="Q153" s="22">
        <f>IF(ISBLANK('Liste élèves'!B154),"",IF(OR(ISTEXT(D153),ISTEXT(E153),ISTEXT(F153),ISTEXT(G153),ISTEXT(H153)),"",SUM(D153:H153)))</f>
      </c>
      <c r="R153" s="22">
        <f>IF(ISBLANK('Liste élèves'!B154),"",IF(OR(ISTEXT(I153),ISTEXT(J153),ISTEXT(K153),ISTEXT(L153),ISTEXT(M153)),"",SUM(I153:M153)))</f>
      </c>
      <c r="AD153" s="39"/>
      <c r="AE153" s="39"/>
      <c r="AF153" s="40"/>
      <c r="AG153" s="40"/>
      <c r="AH153" s="40"/>
      <c r="AI153" s="40"/>
      <c r="AJ153" s="40"/>
      <c r="IS153" s="7"/>
    </row>
    <row r="154" spans="2:253" s="22" customFormat="1" ht="15" customHeight="1">
      <c r="B154" s="36">
        <v>145</v>
      </c>
      <c r="C154" s="37">
        <f>IF(ISBLANK('Liste élèves'!B155),"",('Liste élèves'!B155))</f>
      </c>
      <c r="D154" s="38">
        <f>IF(ISBLANK('Liste élèves'!B155),"",IF(NOT(AND(ISERROR(MATCH("A",'Saisie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</f>
      </c>
      <c r="E154" s="38">
        <f>IF(ISBLANK('Liste élèves'!B155),"",IF(NOT(AND(ISERROR(MATCH("A",'Saisie résultats'!M153:R153,0)),ISERROR(MATCH("A",'Saisie résultats'!AC153:AC153,0)),ISERROR(MATCH("A",'Saisie résultats'!BA153:BC153,0)))),"A",SUM('Saisie résultats'!M153:R153,'Saisie résultats'!AC153,'Saisie résultats'!BA153:BC153)))</f>
      </c>
      <c r="F154" s="38">
        <f>IF(ISBLANK('Liste élèves'!B155),"",IF(NOT(AND(ISERROR(MATCH("A",'Saisie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</f>
      </c>
      <c r="G154" s="38">
        <f>IF(ISBLANK('Liste élèves'!B155),"",IF(NOT(AND(ISERROR(MATCH("A",'Saisie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</f>
      </c>
      <c r="H154" s="38">
        <f>IF(ISBLANK('Liste élèves'!B155),"",IF(NOT(AND(ISERROR(MATCH("A",'Saisie résultats'!AE153:AH153,0)),ISERROR(MATCH("A",'Saisie résultats'!AI153:AM153,0)),ISERROR(MATCH("A",'Saisie résultats'!AV153:AX153,0)))),"A",SUM('Saisie résultats'!AE153:AH153,'Saisie résultats'!AL153:AM153,'Saisie résultats'!AU153:AX153)))</f>
      </c>
      <c r="I154" s="38">
        <f>IF(ISBLANK('Liste élèves'!B155),"",IF(NOT(AND(ISERROR(MATCH("A",'Saisie résultats'!BO153:BS153,0)),ISERROR(MATCH("A",'Saisie résultats'!BV153:BX153,0)))),"A",SUM('Saisie résultats'!BO153:BS153,'Saisie résultats'!BV153:BX153)))</f>
      </c>
      <c r="J154" s="38">
        <f>IF(ISBLANK('Liste élèves'!B155),"",IF(NOT(AND(ISERROR(MATCH("A",'Saisie résultats'!BT153:BU153,0)),ISERROR(MATCH("A",'Saisie résultats'!BY153:CH153,0)))),"A",SUM('Saisie résultats'!BT153:BU153,'Saisie résultats'!BY153:CH153)))</f>
      </c>
      <c r="K154" s="38">
        <f>IF(ISBLANK('Liste élèves'!B155),"",IF(NOT(AND(ISERROR(MATCH("A",'Saisie résultats'!CL153:CR153,0)))),"A",SUM('Saisie résultats'!CL153:CR153)))</f>
      </c>
      <c r="L154" s="38">
        <f>IF(ISBLANK('Liste élèves'!B155),"",IF(NOT(AND(ISERROR(MATCH("A",'Saisie résultats'!CI153:CK153,0)),ISERROR(MATCH("A",'Saisie résultats'!CS153:CV153,0)))),"A",SUM('Saisie résultats'!CI153:CK153,'Saisie résultats'!CS153:CV153)))</f>
      </c>
      <c r="M154" s="38">
        <f>IF(ISBLANK('Liste élèves'!B155),"",IF(NOT(AND(ISERROR(MATCH("A",'Saisie résultats'!BL153:BN153,0)),ISERROR(MATCH("A",'Saisie résultats'!CW153:CY153,0)))),"A",SUM('Saisie résultats'!BL153:BN153,'Saisie résultats'!CW153:CY153)))</f>
      </c>
      <c r="N154" s="22" t="b">
        <f>AND(NOT(ISBLANK('Liste élèves'!B155)),COUNTA('Saisie résultats'!D153:CY153)&lt;&gt;100)</f>
        <v>0</v>
      </c>
      <c r="O154" s="22">
        <f>COUNTBLANK('Saisie résultats'!D153:CY153)-O$9</f>
        <v>100</v>
      </c>
      <c r="P154" s="22" t="b">
        <f t="shared" si="6"/>
        <v>1</v>
      </c>
      <c r="Q154" s="22">
        <f>IF(ISBLANK('Liste élèves'!B155),"",IF(OR(ISTEXT(D154),ISTEXT(E154),ISTEXT(F154),ISTEXT(G154),ISTEXT(H154)),"",SUM(D154:H154)))</f>
      </c>
      <c r="R154" s="22">
        <f>IF(ISBLANK('Liste élèves'!B155),"",IF(OR(ISTEXT(I154),ISTEXT(J154),ISTEXT(K154),ISTEXT(L154),ISTEXT(M154)),"",SUM(I154:M154)))</f>
      </c>
      <c r="IS154" s="7"/>
    </row>
    <row r="155" spans="2:253" s="22" customFormat="1" ht="15" customHeight="1">
      <c r="B155" s="36">
        <v>146</v>
      </c>
      <c r="C155" s="37">
        <f>IF(ISBLANK('Liste élèves'!B156),"",('Liste élèves'!B156))</f>
      </c>
      <c r="D155" s="38">
        <f>IF(ISBLANK('Liste élèves'!B156),"",IF(NOT(AND(ISERROR(MATCH("A",'Saisie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</f>
      </c>
      <c r="E155" s="38">
        <f>IF(ISBLANK('Liste élèves'!B156),"",IF(NOT(AND(ISERROR(MATCH("A",'Saisie résultats'!M154:R154,0)),ISERROR(MATCH("A",'Saisie résultats'!AC154:AC154,0)),ISERROR(MATCH("A",'Saisie résultats'!BA154:BC154,0)))),"A",SUM('Saisie résultats'!M154:R154,'Saisie résultats'!AC154,'Saisie résultats'!BA154:BC154)))</f>
      </c>
      <c r="F155" s="38">
        <f>IF(ISBLANK('Liste élèves'!B156),"",IF(NOT(AND(ISERROR(MATCH("A",'Saisie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</f>
      </c>
      <c r="G155" s="38">
        <f>IF(ISBLANK('Liste élèves'!B156),"",IF(NOT(AND(ISERROR(MATCH("A",'Saisie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</f>
      </c>
      <c r="H155" s="38">
        <f>IF(ISBLANK('Liste élèves'!B156),"",IF(NOT(AND(ISERROR(MATCH("A",'Saisie résultats'!AE154:AH154,0)),ISERROR(MATCH("A",'Saisie résultats'!AI154:AM154,0)),ISERROR(MATCH("A",'Saisie résultats'!AV154:AX154,0)))),"A",SUM('Saisie résultats'!AE154:AH154,'Saisie résultats'!AL154:AM154,'Saisie résultats'!AU154:AX154)))</f>
      </c>
      <c r="I155" s="38">
        <f>IF(ISBLANK('Liste élèves'!B156),"",IF(NOT(AND(ISERROR(MATCH("A",'Saisie résultats'!BO154:BS154,0)),ISERROR(MATCH("A",'Saisie résultats'!BV154:BX154,0)))),"A",SUM('Saisie résultats'!BO154:BS154,'Saisie résultats'!BV154:BX154)))</f>
      </c>
      <c r="J155" s="38">
        <f>IF(ISBLANK('Liste élèves'!B156),"",IF(NOT(AND(ISERROR(MATCH("A",'Saisie résultats'!BT154:BU154,0)),ISERROR(MATCH("A",'Saisie résultats'!BY154:CH154,0)))),"A",SUM('Saisie résultats'!BT154:BU154,'Saisie résultats'!BY154:CH154)))</f>
      </c>
      <c r="K155" s="38">
        <f>IF(ISBLANK('Liste élèves'!B156),"",IF(NOT(AND(ISERROR(MATCH("A",'Saisie résultats'!CL154:CR154,0)))),"A",SUM('Saisie résultats'!CL154:CR154)))</f>
      </c>
      <c r="L155" s="38">
        <f>IF(ISBLANK('Liste élèves'!B156),"",IF(NOT(AND(ISERROR(MATCH("A",'Saisie résultats'!CI154:CK154,0)),ISERROR(MATCH("A",'Saisie résultats'!CS154:CV154,0)))),"A",SUM('Saisie résultats'!CI154:CK154,'Saisie résultats'!CS154:CV154)))</f>
      </c>
      <c r="M155" s="38">
        <f>IF(ISBLANK('Liste élèves'!B156),"",IF(NOT(AND(ISERROR(MATCH("A",'Saisie résultats'!BL154:BN154,0)),ISERROR(MATCH("A",'Saisie résultats'!CW154:CY154,0)))),"A",SUM('Saisie résultats'!BL154:BN154,'Saisie résultats'!CW154:CY154)))</f>
      </c>
      <c r="N155" s="22" t="b">
        <f>AND(NOT(ISBLANK('Liste élèves'!B156)),COUNTA('Saisie résultats'!D154:CY154)&lt;&gt;100)</f>
        <v>0</v>
      </c>
      <c r="O155" s="22">
        <f>COUNTBLANK('Saisie résultats'!D154:CY154)-O$9</f>
        <v>100</v>
      </c>
      <c r="P155" s="22" t="b">
        <f t="shared" si="6"/>
        <v>1</v>
      </c>
      <c r="Q155" s="22">
        <f>IF(ISBLANK('Liste élèves'!B156),"",IF(OR(ISTEXT(D155),ISTEXT(E155),ISTEXT(F155),ISTEXT(G155),ISTEXT(H155)),"",SUM(D155:H155)))</f>
      </c>
      <c r="R155" s="22">
        <f>IF(ISBLANK('Liste élèves'!B156),"",IF(OR(ISTEXT(I155),ISTEXT(J155),ISTEXT(K155),ISTEXT(L155),ISTEXT(M155)),"",SUM(I155:M155)))</f>
      </c>
      <c r="AD155" s="39"/>
      <c r="AE155" s="39"/>
      <c r="AF155" s="40"/>
      <c r="AG155" s="40"/>
      <c r="AH155" s="40"/>
      <c r="AI155" s="40"/>
      <c r="AJ155" s="40"/>
      <c r="IS155" s="7"/>
    </row>
    <row r="156" spans="2:253" s="22" customFormat="1" ht="15" customHeight="1">
      <c r="B156" s="36">
        <v>147</v>
      </c>
      <c r="C156" s="37">
        <f>IF(ISBLANK('Liste élèves'!B157),"",('Liste élèves'!B157))</f>
      </c>
      <c r="D156" s="38">
        <f>IF(ISBLANK('Liste élèves'!B157),"",IF(NOT(AND(ISERROR(MATCH("A",'Saisie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</f>
      </c>
      <c r="E156" s="38">
        <f>IF(ISBLANK('Liste élèves'!B157),"",IF(NOT(AND(ISERROR(MATCH("A",'Saisie résultats'!M155:R155,0)),ISERROR(MATCH("A",'Saisie résultats'!AC155:AC155,0)),ISERROR(MATCH("A",'Saisie résultats'!BA155:BC155,0)))),"A",SUM('Saisie résultats'!M155:R155,'Saisie résultats'!AC155,'Saisie résultats'!BA155:BC155)))</f>
      </c>
      <c r="F156" s="38">
        <f>IF(ISBLANK('Liste élèves'!B157),"",IF(NOT(AND(ISERROR(MATCH("A",'Saisie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</f>
      </c>
      <c r="G156" s="38">
        <f>IF(ISBLANK('Liste élèves'!B157),"",IF(NOT(AND(ISERROR(MATCH("A",'Saisie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</f>
      </c>
      <c r="H156" s="38">
        <f>IF(ISBLANK('Liste élèves'!B157),"",IF(NOT(AND(ISERROR(MATCH("A",'Saisie résultats'!AE155:AH155,0)),ISERROR(MATCH("A",'Saisie résultats'!AI155:AM155,0)),ISERROR(MATCH("A",'Saisie résultats'!AV155:AX155,0)))),"A",SUM('Saisie résultats'!AE155:AH155,'Saisie résultats'!AL155:AM155,'Saisie résultats'!AU155:AX155)))</f>
      </c>
      <c r="I156" s="38">
        <f>IF(ISBLANK('Liste élèves'!B157),"",IF(NOT(AND(ISERROR(MATCH("A",'Saisie résultats'!BO155:BS155,0)),ISERROR(MATCH("A",'Saisie résultats'!BV155:BX155,0)))),"A",SUM('Saisie résultats'!BO155:BS155,'Saisie résultats'!BV155:BX155)))</f>
      </c>
      <c r="J156" s="38">
        <f>IF(ISBLANK('Liste élèves'!B157),"",IF(NOT(AND(ISERROR(MATCH("A",'Saisie résultats'!BT155:BU155,0)),ISERROR(MATCH("A",'Saisie résultats'!BY155:CH155,0)))),"A",SUM('Saisie résultats'!BT155:BU155,'Saisie résultats'!BY155:CH155)))</f>
      </c>
      <c r="K156" s="38">
        <f>IF(ISBLANK('Liste élèves'!B157),"",IF(NOT(AND(ISERROR(MATCH("A",'Saisie résultats'!CL155:CR155,0)))),"A",SUM('Saisie résultats'!CL155:CR155)))</f>
      </c>
      <c r="L156" s="38">
        <f>IF(ISBLANK('Liste élèves'!B157),"",IF(NOT(AND(ISERROR(MATCH("A",'Saisie résultats'!CI155:CK155,0)),ISERROR(MATCH("A",'Saisie résultats'!CS155:CV155,0)))),"A",SUM('Saisie résultats'!CI155:CK155,'Saisie résultats'!CS155:CV155)))</f>
      </c>
      <c r="M156" s="38">
        <f>IF(ISBLANK('Liste élèves'!B157),"",IF(NOT(AND(ISERROR(MATCH("A",'Saisie résultats'!BL155:BN155,0)),ISERROR(MATCH("A",'Saisie résultats'!CW155:CY155,0)))),"A",SUM('Saisie résultats'!BL155:BN155,'Saisie résultats'!CW155:CY155)))</f>
      </c>
      <c r="N156" s="22" t="b">
        <f>AND(NOT(ISBLANK('Liste élèves'!B157)),COUNTA('Saisie résultats'!D155:CY155)&lt;&gt;100)</f>
        <v>0</v>
      </c>
      <c r="O156" s="22">
        <f>COUNTBLANK('Saisie résultats'!D155:CY155)-O$9</f>
        <v>100</v>
      </c>
      <c r="P156" s="22" t="b">
        <f t="shared" si="6"/>
        <v>1</v>
      </c>
      <c r="Q156" s="22">
        <f>IF(ISBLANK('Liste élèves'!B157),"",IF(OR(ISTEXT(D156),ISTEXT(E156),ISTEXT(F156),ISTEXT(G156),ISTEXT(H156)),"",SUM(D156:H156)))</f>
      </c>
      <c r="R156" s="22">
        <f>IF(ISBLANK('Liste élèves'!B157),"",IF(OR(ISTEXT(I156),ISTEXT(J156),ISTEXT(K156),ISTEXT(L156),ISTEXT(M156)),"",SUM(I156:M156)))</f>
      </c>
      <c r="AD156" s="39"/>
      <c r="AE156" s="39"/>
      <c r="AF156" s="40"/>
      <c r="AG156" s="40"/>
      <c r="AH156" s="40"/>
      <c r="AI156" s="40"/>
      <c r="AJ156" s="40"/>
      <c r="IS156" s="7"/>
    </row>
    <row r="157" spans="2:253" s="22" customFormat="1" ht="15" customHeight="1">
      <c r="B157" s="36">
        <v>148</v>
      </c>
      <c r="C157" s="37">
        <f>IF(ISBLANK('Liste élèves'!B158),"",('Liste élèves'!B158))</f>
      </c>
      <c r="D157" s="38">
        <f>IF(ISBLANK('Liste élèves'!B158),"",IF(NOT(AND(ISERROR(MATCH("A",'Saisie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</f>
      </c>
      <c r="E157" s="38">
        <f>IF(ISBLANK('Liste élèves'!B158),"",IF(NOT(AND(ISERROR(MATCH("A",'Saisie résultats'!M156:R156,0)),ISERROR(MATCH("A",'Saisie résultats'!AC156:AC156,0)),ISERROR(MATCH("A",'Saisie résultats'!BA156:BC156,0)))),"A",SUM('Saisie résultats'!M156:R156,'Saisie résultats'!AC156,'Saisie résultats'!BA156:BC156)))</f>
      </c>
      <c r="F157" s="38">
        <f>IF(ISBLANK('Liste élèves'!B158),"",IF(NOT(AND(ISERROR(MATCH("A",'Saisie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</f>
      </c>
      <c r="G157" s="38">
        <f>IF(ISBLANK('Liste élèves'!B158),"",IF(NOT(AND(ISERROR(MATCH("A",'Saisie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</f>
      </c>
      <c r="H157" s="38">
        <f>IF(ISBLANK('Liste élèves'!B158),"",IF(NOT(AND(ISERROR(MATCH("A",'Saisie résultats'!AE156:AH156,0)),ISERROR(MATCH("A",'Saisie résultats'!AI156:AM156,0)),ISERROR(MATCH("A",'Saisie résultats'!AV156:AX156,0)))),"A",SUM('Saisie résultats'!AE156:AH156,'Saisie résultats'!AL156:AM156,'Saisie résultats'!AU156:AX156)))</f>
      </c>
      <c r="I157" s="38">
        <f>IF(ISBLANK('Liste élèves'!B158),"",IF(NOT(AND(ISERROR(MATCH("A",'Saisie résultats'!BO156:BS156,0)),ISERROR(MATCH("A",'Saisie résultats'!BV156:BX156,0)))),"A",SUM('Saisie résultats'!BO156:BS156,'Saisie résultats'!BV156:BX156)))</f>
      </c>
      <c r="J157" s="38">
        <f>IF(ISBLANK('Liste élèves'!B158),"",IF(NOT(AND(ISERROR(MATCH("A",'Saisie résultats'!BT156:BU156,0)),ISERROR(MATCH("A",'Saisie résultats'!BY156:CH156,0)))),"A",SUM('Saisie résultats'!BT156:BU156,'Saisie résultats'!BY156:CH156)))</f>
      </c>
      <c r="K157" s="38">
        <f>IF(ISBLANK('Liste élèves'!B158),"",IF(NOT(AND(ISERROR(MATCH("A",'Saisie résultats'!CL156:CR156,0)))),"A",SUM('Saisie résultats'!CL156:CR156)))</f>
      </c>
      <c r="L157" s="38">
        <f>IF(ISBLANK('Liste élèves'!B158),"",IF(NOT(AND(ISERROR(MATCH("A",'Saisie résultats'!CI156:CK156,0)),ISERROR(MATCH("A",'Saisie résultats'!CS156:CV156,0)))),"A",SUM('Saisie résultats'!CI156:CK156,'Saisie résultats'!CS156:CV156)))</f>
      </c>
      <c r="M157" s="38">
        <f>IF(ISBLANK('Liste élèves'!B158),"",IF(NOT(AND(ISERROR(MATCH("A",'Saisie résultats'!BL156:BN156,0)),ISERROR(MATCH("A",'Saisie résultats'!CW156:CY156,0)))),"A",SUM('Saisie résultats'!BL156:BN156,'Saisie résultats'!CW156:CY156)))</f>
      </c>
      <c r="N157" s="22" t="b">
        <f>AND(NOT(ISBLANK('Liste élèves'!B158)),COUNTA('Saisie résultats'!D156:CY156)&lt;&gt;100)</f>
        <v>0</v>
      </c>
      <c r="O157" s="22">
        <f>COUNTBLANK('Saisie résultats'!D156:CY156)-O$9</f>
        <v>100</v>
      </c>
      <c r="P157" s="22" t="b">
        <f t="shared" si="6"/>
        <v>1</v>
      </c>
      <c r="Q157" s="22">
        <f>IF(ISBLANK('Liste élèves'!B158),"",IF(OR(ISTEXT(D157),ISTEXT(E157),ISTEXT(F157),ISTEXT(G157),ISTEXT(H157)),"",SUM(D157:H157)))</f>
      </c>
      <c r="R157" s="22">
        <f>IF(ISBLANK('Liste élèves'!B158),"",IF(OR(ISTEXT(I157),ISTEXT(J157),ISTEXT(K157),ISTEXT(L157),ISTEXT(M157)),"",SUM(I157:M157)))</f>
      </c>
      <c r="AD157" s="39"/>
      <c r="AE157" s="39"/>
      <c r="AF157" s="40"/>
      <c r="AG157" s="40"/>
      <c r="AH157" s="40"/>
      <c r="AI157" s="40"/>
      <c r="AJ157" s="40"/>
      <c r="IS157" s="7"/>
    </row>
    <row r="158" spans="2:253" s="22" customFormat="1" ht="15" customHeight="1">
      <c r="B158" s="36">
        <v>149</v>
      </c>
      <c r="C158" s="37">
        <f>IF(ISBLANK('Liste élèves'!B159),"",('Liste élèves'!B159))</f>
      </c>
      <c r="D158" s="38">
        <f>IF(ISBLANK('Liste élèves'!B159),"",IF(NOT(AND(ISERROR(MATCH("A",'Saisie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</f>
      </c>
      <c r="E158" s="38">
        <f>IF(ISBLANK('Liste élèves'!B159),"",IF(NOT(AND(ISERROR(MATCH("A",'Saisie résultats'!M157:R157,0)),ISERROR(MATCH("A",'Saisie résultats'!AC157:AC157,0)),ISERROR(MATCH("A",'Saisie résultats'!BA157:BC157,0)))),"A",SUM('Saisie résultats'!M157:R157,'Saisie résultats'!AC157,'Saisie résultats'!BA157:BC157)))</f>
      </c>
      <c r="F158" s="38">
        <f>IF(ISBLANK('Liste élèves'!B159),"",IF(NOT(AND(ISERROR(MATCH("A",'Saisie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</f>
      </c>
      <c r="G158" s="38">
        <f>IF(ISBLANK('Liste élèves'!B159),"",IF(NOT(AND(ISERROR(MATCH("A",'Saisie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</f>
      </c>
      <c r="H158" s="38">
        <f>IF(ISBLANK('Liste élèves'!B159),"",IF(NOT(AND(ISERROR(MATCH("A",'Saisie résultats'!AE157:AH157,0)),ISERROR(MATCH("A",'Saisie résultats'!AI157:AM157,0)),ISERROR(MATCH("A",'Saisie résultats'!AV157:AX157,0)))),"A",SUM('Saisie résultats'!AE157:AH157,'Saisie résultats'!AL157:AM157,'Saisie résultats'!AU157:AX157)))</f>
      </c>
      <c r="I158" s="38">
        <f>IF(ISBLANK('Liste élèves'!B159),"",IF(NOT(AND(ISERROR(MATCH("A",'Saisie résultats'!BO157:BS157,0)),ISERROR(MATCH("A",'Saisie résultats'!BV157:BX157,0)))),"A",SUM('Saisie résultats'!BO157:BS157,'Saisie résultats'!BV157:BX157)))</f>
      </c>
      <c r="J158" s="38">
        <f>IF(ISBLANK('Liste élèves'!B159),"",IF(NOT(AND(ISERROR(MATCH("A",'Saisie résultats'!BT157:BU157,0)),ISERROR(MATCH("A",'Saisie résultats'!BY157:CH157,0)))),"A",SUM('Saisie résultats'!BT157:BU157,'Saisie résultats'!BY157:CH157)))</f>
      </c>
      <c r="K158" s="38">
        <f>IF(ISBLANK('Liste élèves'!B159),"",IF(NOT(AND(ISERROR(MATCH("A",'Saisie résultats'!CL157:CR157,0)))),"A",SUM('Saisie résultats'!CL157:CR157)))</f>
      </c>
      <c r="L158" s="38">
        <f>IF(ISBLANK('Liste élèves'!B159),"",IF(NOT(AND(ISERROR(MATCH("A",'Saisie résultats'!CI157:CK157,0)),ISERROR(MATCH("A",'Saisie résultats'!CS157:CV157,0)))),"A",SUM('Saisie résultats'!CI157:CK157,'Saisie résultats'!CS157:CV157)))</f>
      </c>
      <c r="M158" s="38">
        <f>IF(ISBLANK('Liste élèves'!B159),"",IF(NOT(AND(ISERROR(MATCH("A",'Saisie résultats'!BL157:BN157,0)),ISERROR(MATCH("A",'Saisie résultats'!CW157:CY157,0)))),"A",SUM('Saisie résultats'!BL157:BN157,'Saisie résultats'!CW157:CY157)))</f>
      </c>
      <c r="N158" s="22" t="b">
        <f>AND(NOT(ISBLANK('Liste élèves'!B159)),COUNTA('Saisie résultats'!D157:CY157)&lt;&gt;100)</f>
        <v>0</v>
      </c>
      <c r="O158" s="22">
        <f>COUNTBLANK('Saisie résultats'!D157:CY157)-O$9</f>
        <v>100</v>
      </c>
      <c r="P158" s="22" t="b">
        <f t="shared" si="6"/>
        <v>1</v>
      </c>
      <c r="Q158" s="22">
        <f>IF(ISBLANK('Liste élèves'!B159),"",IF(OR(ISTEXT(D158),ISTEXT(E158),ISTEXT(F158),ISTEXT(G158),ISTEXT(H158)),"",SUM(D158:H158)))</f>
      </c>
      <c r="R158" s="22">
        <f>IF(ISBLANK('Liste élèves'!B159),"",IF(OR(ISTEXT(I158),ISTEXT(J158),ISTEXT(K158),ISTEXT(L158),ISTEXT(M158)),"",SUM(I158:M158)))</f>
      </c>
      <c r="AD158" s="39"/>
      <c r="AE158" s="39"/>
      <c r="AF158" s="40"/>
      <c r="AG158" s="40"/>
      <c r="AH158" s="40"/>
      <c r="AI158" s="40"/>
      <c r="AJ158" s="40"/>
      <c r="IS158" s="7"/>
    </row>
    <row r="159" spans="2:253" s="22" customFormat="1" ht="15" customHeight="1">
      <c r="B159" s="36">
        <v>150</v>
      </c>
      <c r="C159" s="37">
        <f>IF(ISBLANK('Liste élèves'!B160),"",('Liste élèves'!B160))</f>
      </c>
      <c r="D159" s="38">
        <f>IF(ISBLANK('Liste élèves'!B160),"",IF(NOT(AND(ISERROR(MATCH("A",'Saisie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</f>
      </c>
      <c r="E159" s="38">
        <f>IF(ISBLANK('Liste élèves'!B160),"",IF(NOT(AND(ISERROR(MATCH("A",'Saisie résultats'!M158:R158,0)),ISERROR(MATCH("A",'Saisie résultats'!AC158:AC158,0)),ISERROR(MATCH("A",'Saisie résultats'!BA158:BC158,0)))),"A",SUM('Saisie résultats'!M158:R158,'Saisie résultats'!AC158,'Saisie résultats'!BA158:BC158)))</f>
      </c>
      <c r="F159" s="38">
        <f>IF(ISBLANK('Liste élèves'!B160),"",IF(NOT(AND(ISERROR(MATCH("A",'Saisie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</f>
      </c>
      <c r="G159" s="38">
        <f>IF(ISBLANK('Liste élèves'!B160),"",IF(NOT(AND(ISERROR(MATCH("A",'Saisie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</f>
      </c>
      <c r="H159" s="38">
        <f>IF(ISBLANK('Liste élèves'!B160),"",IF(NOT(AND(ISERROR(MATCH("A",'Saisie résultats'!AE158:AH158,0)),ISERROR(MATCH("A",'Saisie résultats'!AI158:AM158,0)),ISERROR(MATCH("A",'Saisie résultats'!AV158:AX158,0)))),"A",SUM('Saisie résultats'!AE158:AH158,'Saisie résultats'!AL158:AM158,'Saisie résultats'!AU158:AX158)))</f>
      </c>
      <c r="I159" s="38">
        <f>IF(ISBLANK('Liste élèves'!B160),"",IF(NOT(AND(ISERROR(MATCH("A",'Saisie résultats'!BO158:BS158,0)),ISERROR(MATCH("A",'Saisie résultats'!BV158:BX158,0)))),"A",SUM('Saisie résultats'!BO158:BS158,'Saisie résultats'!BV158:BX158)))</f>
      </c>
      <c r="J159" s="38">
        <f>IF(ISBLANK('Liste élèves'!B160),"",IF(NOT(AND(ISERROR(MATCH("A",'Saisie résultats'!BT158:BU158,0)),ISERROR(MATCH("A",'Saisie résultats'!BY158:CH158,0)))),"A",SUM('Saisie résultats'!BT158:BU158,'Saisie résultats'!BY158:CH158)))</f>
      </c>
      <c r="K159" s="38">
        <f>IF(ISBLANK('Liste élèves'!B160),"",IF(NOT(AND(ISERROR(MATCH("A",'Saisie résultats'!CL158:CR158,0)))),"A",SUM('Saisie résultats'!CL158:CR158)))</f>
      </c>
      <c r="L159" s="38">
        <f>IF(ISBLANK('Liste élèves'!B160),"",IF(NOT(AND(ISERROR(MATCH("A",'Saisie résultats'!CI158:CK158,0)),ISERROR(MATCH("A",'Saisie résultats'!CS158:CV158,0)))),"A",SUM('Saisie résultats'!CI158:CK158,'Saisie résultats'!CS158:CV158)))</f>
      </c>
      <c r="M159" s="38">
        <f>IF(ISBLANK('Liste élèves'!B160),"",IF(NOT(AND(ISERROR(MATCH("A",'Saisie résultats'!BL158:BN158,0)),ISERROR(MATCH("A",'Saisie résultats'!CW158:CY158,0)))),"A",SUM('Saisie résultats'!BL158:BN158,'Saisie résultats'!CW158:CY158)))</f>
      </c>
      <c r="N159" s="22" t="b">
        <f>AND(NOT(ISBLANK('Liste élèves'!B160)),COUNTA('Saisie résultats'!D158:CY158)&lt;&gt;100)</f>
        <v>0</v>
      </c>
      <c r="O159" s="22">
        <f>COUNTBLANK('Saisie résultats'!D158:CY158)-O$9</f>
        <v>100</v>
      </c>
      <c r="P159" s="22" t="b">
        <f t="shared" si="6"/>
        <v>1</v>
      </c>
      <c r="Q159" s="22">
        <f>IF(ISBLANK('Liste élèves'!B160),"",IF(OR(ISTEXT(D159),ISTEXT(E159),ISTEXT(F159),ISTEXT(G159),ISTEXT(H159)),"",SUM(D159:H159)))</f>
      </c>
      <c r="R159" s="22">
        <f>IF(ISBLANK('Liste élèves'!B160),"",IF(OR(ISTEXT(I159),ISTEXT(J159),ISTEXT(K159),ISTEXT(L159),ISTEXT(M159)),"",SUM(I159:M159)))</f>
      </c>
      <c r="AD159" s="39"/>
      <c r="AE159" s="39"/>
      <c r="AF159" s="40"/>
      <c r="AG159" s="40"/>
      <c r="AH159" s="40"/>
      <c r="AI159" s="40"/>
      <c r="AJ159" s="40"/>
      <c r="IS159" s="7"/>
    </row>
    <row r="160" spans="4:13" ht="12.75" hidden="1">
      <c r="D160" s="21">
        <f>COUNTA('Saisie résultats'!D7:I7)+COUNTA('Saisie résultats'!X7:AB7)+COUNTA('Saisie résultats'!AD7)+COUNTA('Saisie résultats'!BJ7:BL7)</f>
        <v>15</v>
      </c>
      <c r="E160" s="21">
        <f>COUNTA('Saisie résultats'!M7:R7)+COUNTA('Saisie résultats'!AC7)+COUNTA('Saisie résultats'!BA7:BC7)</f>
        <v>10</v>
      </c>
      <c r="F160" s="21">
        <f>COUNTA('Saisie résultats'!J7:L7)+COUNTA('Saisie résultats'!AY7:AZ7)+COUNTA('Saisie résultats'!BD7:BH7)</f>
        <v>10</v>
      </c>
      <c r="G160" s="21">
        <f>COUNTA('Saisie résultats'!S7:W7)+COUNTA('Saisie résultats'!AI7:AK7)+COUNTA('Saisie résultats'!AN7:AT7)</f>
        <v>15</v>
      </c>
      <c r="H160" s="21">
        <f>COUNTA('Saisie résultats'!AE7:AH7)+COUNTA('Saisie résultats'!AL7:AM7)+COUNTA('Saisie résultats'!AU7:AX7)</f>
        <v>10</v>
      </c>
      <c r="I160" s="21">
        <f>COUNTA('Saisie résultats'!BO7:BS7)+COUNTA('Saisie résultats'!BV7:BX7)</f>
        <v>8</v>
      </c>
      <c r="J160" s="21">
        <f>COUNTA('Saisie résultats'!BT7:BU7)+COUNTA('Saisie résultats'!BY7:CH7)</f>
        <v>12</v>
      </c>
      <c r="K160" s="21">
        <f>COUNTA('Saisie résultats'!CL7:CR7)</f>
        <v>7</v>
      </c>
      <c r="L160" s="21">
        <f>COUNTA('Saisie résultats'!CS7:CV7)+COUNTA('Saisie résultats'!CI7:CK7)</f>
        <v>7</v>
      </c>
      <c r="M160" s="21">
        <f>COUNTA('Saisie résultats'!CW7:CY7)+COUNTA('Saisie résultats'!BL7:BN7)</f>
        <v>6</v>
      </c>
    </row>
    <row r="161" spans="4:13" ht="12.75" hidden="1">
      <c r="D161" s="21">
        <f>COUNTIF('Saisie résultats'!D8:I8,"N")+COUNTIF('Saisie résultats'!X8:AB8,"n")+COUNTIF('Saisie résultats'!AD8,"n")+COUNTIF('Saisie résultats'!BJ8:BL8,"n")</f>
        <v>0</v>
      </c>
      <c r="E161" s="21">
        <f>COUNTIF('Saisie résultats'!M8:R8,"N")+COUNTIF('Saisie résultats'!AC8,"N")+COUNTIF('Saisie résultats'!BA8:BC8,"N")</f>
        <v>0</v>
      </c>
      <c r="F161" s="21">
        <f>COUNTIF('Saisie résultats'!J8:L8,"N")+COUNTIF('Saisie résultats'!AY8:AZ8,"N")+COUNTIF('Saisie résultats'!BD8:BH8,"N")</f>
        <v>0</v>
      </c>
      <c r="G161" s="21">
        <f>COUNTIF('Saisie résultats'!S8:W8,"N")+COUNTIF('Saisie résultats'!AI8:AK8,"N")+COUNTIF('Saisie résultats'!AN8:AT8,"N")</f>
        <v>0</v>
      </c>
      <c r="H161" s="21">
        <f>COUNTIF('Saisie résultats'!AE8:AH8,"N")+COUNTIF('Saisie résultats'!AL8:AM8,"N")+COUNTIF('Saisie résultats'!AV8:AX8,"N")</f>
        <v>0</v>
      </c>
      <c r="I161" s="21">
        <f>COUNTIF('Saisie résultats'!BO8:BS8,"N")+COUNTIF('Saisie résultats'!BV8:BX8,"N")</f>
        <v>0</v>
      </c>
      <c r="J161" s="21">
        <f>COUNTIF('Saisie résultats'!BT8:BU8,"N")+COUNTIF('Saisie résultats'!BY8:CH8,"N")</f>
        <v>0</v>
      </c>
      <c r="K161" s="21">
        <f>COUNTIF('Saisie résultats'!CL8:CR8,"N")</f>
        <v>0</v>
      </c>
      <c r="L161" s="21">
        <f>COUNTIF('Saisie résultats'!CS8:CV8,"N")+COUNTIF('Saisie résultats'!CI8:CK8,"N")</f>
        <v>0</v>
      </c>
      <c r="M161" s="21">
        <f>COUNTIF('Saisie résultats'!BL8:BN8,"N")+COUNTIF('Saisie résultats'!CW8:CY8,"N")</f>
        <v>0</v>
      </c>
    </row>
    <row r="162" spans="4:13" ht="12.75" hidden="1">
      <c r="D162" s="21">
        <f aca="true" t="shared" si="7" ref="D162:M162">D160-D161</f>
        <v>15</v>
      </c>
      <c r="E162" s="21">
        <f t="shared" si="7"/>
        <v>10</v>
      </c>
      <c r="F162" s="21">
        <f t="shared" si="7"/>
        <v>10</v>
      </c>
      <c r="G162" s="21">
        <f t="shared" si="7"/>
        <v>15</v>
      </c>
      <c r="H162" s="21">
        <f t="shared" si="7"/>
        <v>10</v>
      </c>
      <c r="I162" s="21">
        <f t="shared" si="7"/>
        <v>8</v>
      </c>
      <c r="J162" s="21">
        <f t="shared" si="7"/>
        <v>12</v>
      </c>
      <c r="K162" s="21">
        <f t="shared" si="7"/>
        <v>7</v>
      </c>
      <c r="L162" s="21">
        <f t="shared" si="7"/>
        <v>7</v>
      </c>
      <c r="M162" s="21">
        <f t="shared" si="7"/>
        <v>6</v>
      </c>
    </row>
  </sheetData>
  <sheetProtection password="B22F" sheet="1" objects="1" scenarios="1"/>
  <mergeCells count="3">
    <mergeCell ref="A2:C5"/>
    <mergeCell ref="D7:H7"/>
    <mergeCell ref="I7:M7"/>
  </mergeCells>
  <conditionalFormatting sqref="C10:M159">
    <cfRule type="expression" priority="1" dxfId="2" stopIfTrue="1">
      <formula>AND($O10&gt;0,NOT($C10=""))</formula>
    </cfRule>
    <cfRule type="expression" priority="2" dxfId="1" stopIfTrue="1">
      <formula>MOD(ROW(G3),2)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showGridLines="0" zoomScale="90" zoomScaleNormal="90" zoomScalePageLayoutView="0" workbookViewId="0" topLeftCell="A1">
      <pane ySplit="6" topLeftCell="BM45" activePane="bottomLeft" state="frozen"/>
      <selection pane="topLeft" activeCell="A1" sqref="A1"/>
      <selection pane="bottomLeft" activeCell="AZ53" sqref="AZ53"/>
    </sheetView>
  </sheetViews>
  <sheetFormatPr defaultColWidth="11.421875" defaultRowHeight="12.75"/>
  <cols>
    <col min="1" max="1" width="8.8515625" style="53" customWidth="1"/>
    <col min="2" max="2" width="0.71875" style="53" customWidth="1"/>
    <col min="3" max="3" width="5.421875" style="53" customWidth="1"/>
    <col min="4" max="4" width="0.71875" style="53" customWidth="1"/>
    <col min="5" max="5" width="2.421875" style="53" customWidth="1"/>
    <col min="6" max="6" width="3.00390625" style="53" customWidth="1"/>
    <col min="7" max="7" width="7.28125" style="53" customWidth="1"/>
    <col min="8" max="9" width="0.71875" style="53" customWidth="1"/>
    <col min="10" max="35" width="3.421875" style="53" customWidth="1"/>
    <col min="36" max="36" width="4.8515625" style="53" customWidth="1"/>
    <col min="37" max="37" width="0.71875" style="53" customWidth="1"/>
    <col min="38" max="38" width="3.421875" style="54" customWidth="1"/>
    <col min="39" max="39" width="3.7109375" style="54" customWidth="1"/>
    <col min="40" max="40" width="3.421875" style="55" customWidth="1"/>
    <col min="41" max="43" width="11.421875" style="53" hidden="1" customWidth="1"/>
    <col min="44" max="44" width="11.00390625" style="53" hidden="1" customWidth="1"/>
    <col min="45" max="105" width="3.421875" style="53" customWidth="1"/>
    <col min="106" max="127" width="5.00390625" style="53" customWidth="1"/>
    <col min="128" max="16384" width="11.421875" style="53" customWidth="1"/>
  </cols>
  <sheetData>
    <row r="1" spans="17:40" s="23" customFormat="1" ht="12" customHeight="1">
      <c r="Q1" s="11"/>
      <c r="R1" s="56"/>
      <c r="AL1" s="57"/>
      <c r="AM1" s="57"/>
      <c r="AN1" s="58"/>
    </row>
    <row r="2" spans="1:40" s="23" customFormat="1" ht="15" customHeight="1">
      <c r="A2" s="114" t="s">
        <v>15</v>
      </c>
      <c r="B2" s="114"/>
      <c r="C2" s="114"/>
      <c r="D2" s="114"/>
      <c r="E2" s="114"/>
      <c r="F2" s="114"/>
      <c r="G2" s="114"/>
      <c r="H2" s="114"/>
      <c r="L2" s="125" t="s">
        <v>56</v>
      </c>
      <c r="M2" s="125"/>
      <c r="N2" s="125"/>
      <c r="O2" s="126"/>
      <c r="P2" s="126"/>
      <c r="Q2" s="126"/>
      <c r="R2" s="126"/>
      <c r="S2" s="126"/>
      <c r="T2" s="126"/>
      <c r="U2" s="126"/>
      <c r="V2" s="126"/>
      <c r="Y2" s="59">
        <v>1</v>
      </c>
      <c r="Z2" s="60" t="s">
        <v>57</v>
      </c>
      <c r="AJ2" s="102">
        <f>(SUM(AL7:AL39)+SUM(AL41:AL73))/((60-SUM(AQ7:AQ39))+(40-SUM(AQ41:AQ73)))</f>
        <v>0</v>
      </c>
      <c r="AK2" s="102"/>
      <c r="AL2" s="102"/>
      <c r="AM2" s="57"/>
      <c r="AN2" s="58"/>
    </row>
    <row r="3" spans="1:40" s="23" customFormat="1" ht="17.25" customHeight="1">
      <c r="A3" s="114"/>
      <c r="B3" s="114"/>
      <c r="C3" s="114"/>
      <c r="D3" s="114"/>
      <c r="E3" s="114"/>
      <c r="F3" s="114"/>
      <c r="G3" s="114"/>
      <c r="H3" s="114"/>
      <c r="I3" s="61"/>
      <c r="AJ3" s="102"/>
      <c r="AK3" s="102"/>
      <c r="AL3" s="102"/>
      <c r="AM3" s="57"/>
      <c r="AN3" s="58"/>
    </row>
    <row r="4" spans="7:256" s="27" customFormat="1" ht="7.5" customHeight="1"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  <c r="AM4" s="63"/>
      <c r="AN4" s="64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CB4" s="62"/>
      <c r="CC4" s="62"/>
      <c r="CD4" s="62"/>
      <c r="CE4" s="62"/>
      <c r="CF4" s="62"/>
      <c r="CH4" s="62"/>
      <c r="CI4" s="62"/>
      <c r="CJ4" s="62"/>
      <c r="CK4" s="62"/>
      <c r="CL4" s="62"/>
      <c r="CN4" s="62"/>
      <c r="CO4" s="62"/>
      <c r="CP4" s="62"/>
      <c r="CQ4" s="62"/>
      <c r="CR4" s="62"/>
      <c r="CT4" s="62"/>
      <c r="CU4" s="62"/>
      <c r="CV4" s="62"/>
      <c r="CW4" s="62"/>
      <c r="CX4" s="62"/>
      <c r="CY4" s="62"/>
      <c r="CZ4" s="62"/>
      <c r="DA4" s="62"/>
      <c r="DC4" s="62"/>
      <c r="DD4" s="62"/>
      <c r="DE4" s="62"/>
      <c r="DF4" s="62"/>
      <c r="DG4" s="62"/>
      <c r="DI4" s="62"/>
      <c r="DJ4" s="62"/>
      <c r="DK4" s="62"/>
      <c r="DL4" s="62"/>
      <c r="DM4" s="62"/>
      <c r="DO4" s="62"/>
      <c r="DP4" s="62"/>
      <c r="DQ4" s="62"/>
      <c r="DR4" s="62"/>
      <c r="DS4" s="62"/>
      <c r="DU4" s="62"/>
      <c r="DV4" s="62"/>
      <c r="DW4" s="62"/>
      <c r="IO4" s="53"/>
      <c r="IP4" s="53"/>
      <c r="IQ4" s="53"/>
      <c r="IR4" s="53"/>
      <c r="IS4" s="53"/>
      <c r="IT4" s="53"/>
      <c r="IU4" s="53"/>
      <c r="IV4" s="53"/>
    </row>
    <row r="5" spans="1:256" s="27" customFormat="1" ht="15" customHeight="1">
      <c r="A5" s="65" t="s">
        <v>27</v>
      </c>
      <c r="B5" s="127" t="str">
        <f>CONCATENATE("Synthèse de l'élève ",O2)</f>
        <v>Synthèse de l'élève 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CB5" s="62"/>
      <c r="CC5" s="62"/>
      <c r="CD5" s="62"/>
      <c r="CE5" s="62"/>
      <c r="CF5" s="62"/>
      <c r="CH5" s="62"/>
      <c r="CI5" s="62"/>
      <c r="CJ5" s="62"/>
      <c r="CK5" s="62"/>
      <c r="CL5" s="62"/>
      <c r="CN5" s="62"/>
      <c r="CO5" s="62"/>
      <c r="CP5" s="62"/>
      <c r="CQ5" s="62"/>
      <c r="CR5" s="62"/>
      <c r="CT5" s="62"/>
      <c r="CU5" s="62"/>
      <c r="CV5" s="62"/>
      <c r="CW5" s="62"/>
      <c r="CX5" s="62"/>
      <c r="CY5" s="62"/>
      <c r="CZ5" s="62"/>
      <c r="DA5" s="62"/>
      <c r="DC5" s="62"/>
      <c r="DD5" s="62"/>
      <c r="DE5" s="62"/>
      <c r="DF5" s="62"/>
      <c r="DG5" s="62"/>
      <c r="DI5" s="62"/>
      <c r="DJ5" s="62"/>
      <c r="DK5" s="62"/>
      <c r="DL5" s="62"/>
      <c r="DM5" s="62"/>
      <c r="DO5" s="62"/>
      <c r="DP5" s="62"/>
      <c r="DQ5" s="62"/>
      <c r="DR5" s="62"/>
      <c r="DS5" s="62"/>
      <c r="DU5" s="62"/>
      <c r="DV5" s="62"/>
      <c r="DW5" s="62"/>
      <c r="IO5" s="53"/>
      <c r="IP5" s="53"/>
      <c r="IQ5" s="53"/>
      <c r="IR5" s="53"/>
      <c r="IS5" s="53"/>
      <c r="IT5" s="53"/>
      <c r="IU5" s="53"/>
      <c r="IV5" s="53"/>
    </row>
    <row r="6" spans="1:256" s="27" customFormat="1" ht="12.75" customHeight="1">
      <c r="A6" s="128" t="str">
        <f>'Saisie résultats'!CZ163&amp;" items non évalués en Français et "&amp;'Saisie résultats'!CZ164&amp;" items non évalués en mathématiques"</f>
        <v>0 items non évalués en Français et 0 items non évalués en mathématiques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CB6" s="62"/>
      <c r="CC6" s="62"/>
      <c r="CD6" s="62"/>
      <c r="CE6" s="62"/>
      <c r="CF6" s="62"/>
      <c r="CH6" s="62"/>
      <c r="CI6" s="62"/>
      <c r="CJ6" s="62"/>
      <c r="CK6" s="62"/>
      <c r="CL6" s="62"/>
      <c r="CN6" s="62"/>
      <c r="CO6" s="62"/>
      <c r="CP6" s="62"/>
      <c r="CQ6" s="62"/>
      <c r="CR6" s="62"/>
      <c r="CT6" s="62"/>
      <c r="CU6" s="62"/>
      <c r="CV6" s="62"/>
      <c r="CW6" s="62"/>
      <c r="CX6" s="62"/>
      <c r="CY6" s="62"/>
      <c r="CZ6" s="62"/>
      <c r="DA6" s="62"/>
      <c r="DC6" s="62"/>
      <c r="DD6" s="62"/>
      <c r="DE6" s="62"/>
      <c r="DF6" s="62"/>
      <c r="DG6" s="62"/>
      <c r="DI6" s="62"/>
      <c r="DJ6" s="62"/>
      <c r="DK6" s="62"/>
      <c r="DL6" s="62"/>
      <c r="DM6" s="62"/>
      <c r="DO6" s="62"/>
      <c r="DP6" s="62"/>
      <c r="DQ6" s="62"/>
      <c r="DR6" s="62"/>
      <c r="DS6" s="62"/>
      <c r="DU6" s="62"/>
      <c r="DV6" s="62"/>
      <c r="DW6" s="62"/>
      <c r="IO6" s="53"/>
      <c r="IP6" s="53"/>
      <c r="IQ6" s="53"/>
      <c r="IR6" s="53"/>
      <c r="IS6" s="53"/>
      <c r="IT6" s="53"/>
      <c r="IU6" s="53"/>
      <c r="IV6" s="53"/>
    </row>
    <row r="7" spans="1:256" s="27" customFormat="1" ht="19.5" customHeight="1">
      <c r="A7" s="123" t="s">
        <v>58</v>
      </c>
      <c r="C7" s="116" t="s">
        <v>35</v>
      </c>
      <c r="D7" s="116"/>
      <c r="E7" s="116"/>
      <c r="F7" s="116"/>
      <c r="G7" s="116"/>
      <c r="H7" s="62"/>
      <c r="I7" s="124" t="s">
        <v>59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7"/>
      <c r="AL7" s="118" t="str">
        <f>IF(ISERROR(AO7),"A",AO7)</f>
        <v>A</v>
      </c>
      <c r="AM7" s="118"/>
      <c r="AN7" s="66" t="str">
        <f>"/"&amp;1-AQ7</f>
        <v>/1</v>
      </c>
      <c r="AO7" s="62" t="e">
        <f>SUM(VLOOKUP(O2,'Saisie résultats'!C9:CY158,MATCH(27,'Saisie résultats'!C7:CY7,0),0))</f>
        <v>#N/A</v>
      </c>
      <c r="AP7" s="62" t="e">
        <f>LEN(VLOOKUP(O2,'Saisie résultats'!C9:CY158,MATCH(27,'Saisie résultats'!C7:CY7,0),0))=0</f>
        <v>#N/A</v>
      </c>
      <c r="AQ7" s="62">
        <f>COUNTIF('Saisie résultats'!AD8,"N")</f>
        <v>0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CB7" s="62"/>
      <c r="CC7" s="62"/>
      <c r="CD7" s="62"/>
      <c r="CE7" s="62"/>
      <c r="CF7" s="62"/>
      <c r="CH7" s="62"/>
      <c r="CI7" s="62"/>
      <c r="CJ7" s="62"/>
      <c r="CK7" s="62"/>
      <c r="CL7" s="62"/>
      <c r="CN7" s="62"/>
      <c r="CO7" s="62"/>
      <c r="CP7" s="62"/>
      <c r="CQ7" s="62"/>
      <c r="CR7" s="62"/>
      <c r="CT7" s="62"/>
      <c r="CU7" s="62"/>
      <c r="CV7" s="62"/>
      <c r="CW7" s="62"/>
      <c r="CX7" s="62"/>
      <c r="CY7" s="62"/>
      <c r="CZ7" s="62"/>
      <c r="DA7" s="62"/>
      <c r="DC7" s="62"/>
      <c r="DD7" s="62"/>
      <c r="DE7" s="62"/>
      <c r="DF7" s="62"/>
      <c r="DG7" s="62"/>
      <c r="DI7" s="62"/>
      <c r="DJ7" s="62"/>
      <c r="DK7" s="62"/>
      <c r="DL7" s="62"/>
      <c r="DM7" s="62"/>
      <c r="DO7" s="62"/>
      <c r="DP7" s="62"/>
      <c r="DQ7" s="62"/>
      <c r="DR7" s="62"/>
      <c r="DS7" s="62"/>
      <c r="DU7" s="62"/>
      <c r="DV7" s="62"/>
      <c r="DW7" s="62"/>
      <c r="IO7" s="53"/>
      <c r="IP7" s="53"/>
      <c r="IQ7" s="53"/>
      <c r="IR7" s="53"/>
      <c r="IS7" s="53"/>
      <c r="IT7" s="53"/>
      <c r="IU7" s="53"/>
      <c r="IV7" s="53"/>
    </row>
    <row r="8" spans="1:256" s="27" customFormat="1" ht="3.75" customHeight="1">
      <c r="A8" s="123"/>
      <c r="C8" s="116"/>
      <c r="D8" s="116"/>
      <c r="E8" s="116"/>
      <c r="F8" s="116"/>
      <c r="G8" s="116"/>
      <c r="H8" s="62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7"/>
      <c r="AL8" s="63"/>
      <c r="AM8" s="63"/>
      <c r="AN8" s="64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CB8" s="62"/>
      <c r="CC8" s="62"/>
      <c r="CD8" s="62"/>
      <c r="CE8" s="62"/>
      <c r="CF8" s="62"/>
      <c r="CH8" s="62"/>
      <c r="CI8" s="62"/>
      <c r="CJ8" s="62"/>
      <c r="CK8" s="62"/>
      <c r="CL8" s="62"/>
      <c r="CN8" s="62"/>
      <c r="CO8" s="62"/>
      <c r="CP8" s="62"/>
      <c r="CQ8" s="62"/>
      <c r="CR8" s="62"/>
      <c r="CT8" s="62"/>
      <c r="CU8" s="62"/>
      <c r="CV8" s="62"/>
      <c r="CW8" s="62"/>
      <c r="CX8" s="62"/>
      <c r="CY8" s="62"/>
      <c r="CZ8" s="62"/>
      <c r="DA8" s="62"/>
      <c r="DC8" s="62"/>
      <c r="DD8" s="62"/>
      <c r="DE8" s="62"/>
      <c r="DF8" s="62"/>
      <c r="DG8" s="62"/>
      <c r="DI8" s="62"/>
      <c r="DJ8" s="62"/>
      <c r="DK8" s="62"/>
      <c r="DL8" s="62"/>
      <c r="DM8" s="62"/>
      <c r="DO8" s="62"/>
      <c r="DP8" s="62"/>
      <c r="DQ8" s="62"/>
      <c r="DR8" s="62"/>
      <c r="DS8" s="62"/>
      <c r="DU8" s="62"/>
      <c r="DV8" s="62"/>
      <c r="DW8" s="62"/>
      <c r="IO8" s="53"/>
      <c r="IP8" s="53"/>
      <c r="IQ8" s="53"/>
      <c r="IR8" s="53"/>
      <c r="IS8" s="53"/>
      <c r="IT8" s="53"/>
      <c r="IU8" s="53"/>
      <c r="IV8" s="53"/>
    </row>
    <row r="9" spans="1:256" s="27" customFormat="1" ht="19.5" customHeight="1">
      <c r="A9" s="123"/>
      <c r="C9" s="116"/>
      <c r="D9" s="116"/>
      <c r="E9" s="116"/>
      <c r="F9" s="116"/>
      <c r="G9" s="116"/>
      <c r="H9" s="62"/>
      <c r="I9" s="117" t="s">
        <v>60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7"/>
      <c r="AL9" s="118" t="str">
        <f>IF(ISERROR(AO9),"A",AO9)</f>
        <v>A</v>
      </c>
      <c r="AM9" s="118"/>
      <c r="AN9" s="66" t="str">
        <f>"/"&amp;2-AQ9</f>
        <v>/2</v>
      </c>
      <c r="AO9" s="62" t="e">
        <f>SUM(VLOOKUP(O2,'Saisie résultats'!C9:CY158,MATCH(1,'Saisie résultats'!C7:CY7,0),0),VLOOKUP(O2,'Saisie résultats'!C9:CY158,MATCH(58,'Saisie résultats'!C7:CY7,0),0))</f>
        <v>#N/A</v>
      </c>
      <c r="AP9" s="62" t="e">
        <f>OR(LEN(VLOOKUP(O2,'Saisie résultats'!C9:CY158,MATCH(1,'Saisie résultats'!C7:CY7,0),0))=0,LEN(VLOOKUP(O2,'Saisie résultats'!C9:CY158,MATCH(58,'Saisie résultats'!C7:CY7,0),0))=0)</f>
        <v>#N/A</v>
      </c>
      <c r="AQ9" s="62">
        <f>COUNTIF('Saisie résultats'!D8,"N")+COUNTIF('Saisie résultats'!BI8,"N")</f>
        <v>0</v>
      </c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CB9" s="62"/>
      <c r="CC9" s="62"/>
      <c r="CD9" s="62"/>
      <c r="CE9" s="62"/>
      <c r="CF9" s="62"/>
      <c r="CH9" s="62"/>
      <c r="CI9" s="62"/>
      <c r="CJ9" s="62"/>
      <c r="CK9" s="62"/>
      <c r="CL9" s="62"/>
      <c r="CN9" s="62"/>
      <c r="CO9" s="62"/>
      <c r="CP9" s="62"/>
      <c r="CQ9" s="62"/>
      <c r="CR9" s="62"/>
      <c r="CT9" s="62"/>
      <c r="CU9" s="62"/>
      <c r="CV9" s="62"/>
      <c r="CW9" s="62"/>
      <c r="CX9" s="62"/>
      <c r="CY9" s="62"/>
      <c r="CZ9" s="62"/>
      <c r="DA9" s="62"/>
      <c r="DC9" s="62"/>
      <c r="DD9" s="62"/>
      <c r="DE9" s="62"/>
      <c r="DF9" s="62"/>
      <c r="DG9" s="62"/>
      <c r="DI9" s="62"/>
      <c r="DJ9" s="62"/>
      <c r="DK9" s="62"/>
      <c r="DL9" s="62"/>
      <c r="DM9" s="62"/>
      <c r="DO9" s="62"/>
      <c r="DP9" s="62"/>
      <c r="DQ9" s="62"/>
      <c r="DR9" s="62"/>
      <c r="DS9" s="62"/>
      <c r="DU9" s="62"/>
      <c r="DV9" s="62"/>
      <c r="DW9" s="62"/>
      <c r="IO9" s="53"/>
      <c r="IP9" s="53"/>
      <c r="IQ9" s="53"/>
      <c r="IR9" s="53"/>
      <c r="IS9" s="53"/>
      <c r="IT9" s="53"/>
      <c r="IU9" s="53"/>
      <c r="IV9" s="53"/>
    </row>
    <row r="10" spans="1:256" s="27" customFormat="1" ht="3.75" customHeight="1">
      <c r="A10" s="123"/>
      <c r="C10" s="116"/>
      <c r="D10" s="116"/>
      <c r="E10" s="116"/>
      <c r="F10" s="116"/>
      <c r="G10" s="116"/>
      <c r="H10" s="62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7"/>
      <c r="AL10" s="63"/>
      <c r="AM10" s="63"/>
      <c r="AN10" s="64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CB10" s="62"/>
      <c r="CC10" s="62"/>
      <c r="CD10" s="62"/>
      <c r="CE10" s="62"/>
      <c r="CF10" s="62"/>
      <c r="CH10" s="62"/>
      <c r="CI10" s="62"/>
      <c r="CJ10" s="62"/>
      <c r="CK10" s="62"/>
      <c r="CL10" s="62"/>
      <c r="CN10" s="62"/>
      <c r="CO10" s="62"/>
      <c r="CP10" s="62"/>
      <c r="CQ10" s="62"/>
      <c r="CR10" s="62"/>
      <c r="CT10" s="62"/>
      <c r="CU10" s="62"/>
      <c r="CV10" s="62"/>
      <c r="CW10" s="62"/>
      <c r="CX10" s="62"/>
      <c r="CY10" s="62"/>
      <c r="CZ10" s="62"/>
      <c r="DA10" s="62"/>
      <c r="DC10" s="62"/>
      <c r="DD10" s="62"/>
      <c r="DE10" s="62"/>
      <c r="DF10" s="62"/>
      <c r="DG10" s="62"/>
      <c r="DI10" s="62"/>
      <c r="DJ10" s="62"/>
      <c r="DK10" s="62"/>
      <c r="DL10" s="62"/>
      <c r="DM10" s="62"/>
      <c r="DO10" s="62"/>
      <c r="DP10" s="62"/>
      <c r="DQ10" s="62"/>
      <c r="DR10" s="62"/>
      <c r="DS10" s="62"/>
      <c r="DU10" s="62"/>
      <c r="DV10" s="62"/>
      <c r="DW10" s="62"/>
      <c r="IO10" s="53"/>
      <c r="IP10" s="53"/>
      <c r="IQ10" s="53"/>
      <c r="IR10" s="53"/>
      <c r="IS10" s="53"/>
      <c r="IT10" s="53"/>
      <c r="IU10" s="53"/>
      <c r="IV10" s="53"/>
    </row>
    <row r="11" spans="1:256" s="27" customFormat="1" ht="19.5" customHeight="1">
      <c r="A11" s="123"/>
      <c r="C11" s="116"/>
      <c r="D11" s="116"/>
      <c r="E11" s="116"/>
      <c r="F11" s="116"/>
      <c r="G11" s="116"/>
      <c r="H11" s="62"/>
      <c r="I11" s="117" t="s">
        <v>61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7"/>
      <c r="AL11" s="118" t="str">
        <f>IF(ISERROR(AO11),"A",AO11)</f>
        <v>A</v>
      </c>
      <c r="AM11" s="118"/>
      <c r="AN11" s="66" t="str">
        <f>"/"&amp;9-AQ11</f>
        <v>/9</v>
      </c>
      <c r="AO11" s="62" t="e">
        <f>SUM(VLOOKUP(O2,'Saisie résultats'!C9:CY158,MATCH(2,'Saisie résultats'!C7:CY7,0),0),VLOOKUP(O2,'Saisie résultats'!C9:CY158,MATCH(3,'Saisie résultats'!C7:CY7,0),0),VLOOKUP(O2,'Saisie résultats'!C9:CY158,MATCH(4,'Saisie résultats'!C7:CY7,0),0),VLOOKUP(O2,'Saisie résultats'!C9:CY158,MATCH(5,'Saisie résultats'!C7:CY7,0),0),VLOOKUP(O2,'Saisie résultats'!C9:CY158,MATCH(6,'Saisie résultats'!C7:CY7,0),0),VLOOKUP(O2,'Saisie résultats'!C9:CY158,MATCH(21,'Saisie résultats'!C7:CY7,0),0),VLOOKUP(O2,'Saisie résultats'!C9:CY158,MATCH(24,'Saisie résultats'!C7:CY7,0),0),VLOOKUP(O2,'Saisie résultats'!C9:CY158,MATCH(59,'Saisie résultats'!C7:CY7,0),0),VLOOKUP(O2,'Saisie résultats'!C9:CY158,MATCH(60,'Saisie résultats'!C7:CY7,0),0))</f>
        <v>#N/A</v>
      </c>
      <c r="AP11" s="62" t="e">
        <f>OR(LEN(VLOOKUP(O2,'Saisie résultats'!C9:CY158,MATCH(2,'Saisie résultats'!C7:CY7,0),0))=0,LEN(VLOOKUP(O2,'Saisie résultats'!C9:CY158,MATCH(3,'Saisie résultats'!C7:CY7,0),0))=0,LEN(VLOOKUP(O2,'Saisie résultats'!C9:CY158,MATCH(4,'Saisie résultats'!C7:CY7,0),0))=0,LEN(VLOOKUP(O2,'Saisie résultats'!C9:CY158,MATCH(5,'Saisie résultats'!C7:CY7,0),0))=0,LEN(VLOOKUP(O2,'Saisie résultats'!C9:CY158,MATCH(6,'Saisie résultats'!C7:CY7,0),0))=0,LEN(VLOOKUP(O2,'Saisie résultats'!C9:CY158,MATCH(21,'Saisie résultats'!C7:CY7,0),0))=0,LEN(VLOOKUP(O2,'Saisie résultats'!C9:CY158,MATCH(24,'Saisie résultats'!C7:CY7,0),0))=0,LEN(VLOOKUP(O2,'Saisie résultats'!C9:CY158,MATCH(59,'Saisie résultats'!C7:CY7,0),0))=0,LEN(VLOOKUP(O2,'Saisie résultats'!C9:CY158,MATCH(60,'Saisie résultats'!C7:CY7,0),0))=0)</f>
        <v>#N/A</v>
      </c>
      <c r="AQ11" s="62">
        <f>COUNTIF('Saisie résultats'!E8:I8,"N")+COUNTIF('Saisie résultats'!X8,"N")+COUNTIF('Saisie résultats'!AA8,"N")+COUNTIF('Saisie résultats'!BJ8:BK8,"N")</f>
        <v>0</v>
      </c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CB11" s="62"/>
      <c r="CC11" s="62"/>
      <c r="CD11" s="62"/>
      <c r="CE11" s="62"/>
      <c r="CF11" s="62"/>
      <c r="CH11" s="62"/>
      <c r="CI11" s="62"/>
      <c r="CJ11" s="62"/>
      <c r="CK11" s="62"/>
      <c r="CL11" s="62"/>
      <c r="CN11" s="62"/>
      <c r="CO11" s="62"/>
      <c r="CP11" s="62"/>
      <c r="CQ11" s="62"/>
      <c r="CR11" s="62"/>
      <c r="CT11" s="62"/>
      <c r="CU11" s="62"/>
      <c r="CV11" s="62"/>
      <c r="CW11" s="62"/>
      <c r="CX11" s="62"/>
      <c r="CY11" s="62"/>
      <c r="CZ11" s="62"/>
      <c r="DA11" s="62"/>
      <c r="DC11" s="62"/>
      <c r="DD11" s="62"/>
      <c r="DE11" s="62"/>
      <c r="DF11" s="62"/>
      <c r="DG11" s="62"/>
      <c r="DI11" s="62"/>
      <c r="DJ11" s="62"/>
      <c r="DK11" s="62"/>
      <c r="DL11" s="62"/>
      <c r="DM11" s="62"/>
      <c r="DO11" s="62"/>
      <c r="DP11" s="62"/>
      <c r="DQ11" s="62"/>
      <c r="DR11" s="62"/>
      <c r="DS11" s="62"/>
      <c r="DU11" s="62"/>
      <c r="DV11" s="62"/>
      <c r="DW11" s="62"/>
      <c r="IO11" s="53"/>
      <c r="IP11" s="53"/>
      <c r="IQ11" s="53"/>
      <c r="IR11" s="53"/>
      <c r="IS11" s="53"/>
      <c r="IT11" s="53"/>
      <c r="IU11" s="53"/>
      <c r="IV11" s="53"/>
    </row>
    <row r="12" spans="1:256" s="27" customFormat="1" ht="3.75" customHeight="1">
      <c r="A12" s="123"/>
      <c r="C12" s="116"/>
      <c r="D12" s="116"/>
      <c r="E12" s="116"/>
      <c r="F12" s="116"/>
      <c r="G12" s="116"/>
      <c r="H12" s="62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7"/>
      <c r="AL12" s="63"/>
      <c r="AM12" s="63"/>
      <c r="AN12" s="64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CB12" s="62"/>
      <c r="CC12" s="62"/>
      <c r="CD12" s="62"/>
      <c r="CE12" s="62"/>
      <c r="CF12" s="62"/>
      <c r="CH12" s="62"/>
      <c r="CI12" s="62"/>
      <c r="CJ12" s="62"/>
      <c r="CK12" s="62"/>
      <c r="CL12" s="62"/>
      <c r="CN12" s="62"/>
      <c r="CO12" s="62"/>
      <c r="CP12" s="62"/>
      <c r="CQ12" s="62"/>
      <c r="CR12" s="62"/>
      <c r="CT12" s="62"/>
      <c r="CU12" s="62"/>
      <c r="CV12" s="62"/>
      <c r="CW12" s="62"/>
      <c r="CX12" s="62"/>
      <c r="CY12" s="62"/>
      <c r="CZ12" s="62"/>
      <c r="DA12" s="62"/>
      <c r="DC12" s="62"/>
      <c r="DD12" s="62"/>
      <c r="DE12" s="62"/>
      <c r="DF12" s="62"/>
      <c r="DG12" s="62"/>
      <c r="DI12" s="62"/>
      <c r="DJ12" s="62"/>
      <c r="DK12" s="62"/>
      <c r="DL12" s="62"/>
      <c r="DM12" s="62"/>
      <c r="DO12" s="62"/>
      <c r="DP12" s="62"/>
      <c r="DQ12" s="62"/>
      <c r="DR12" s="62"/>
      <c r="DS12" s="62"/>
      <c r="DU12" s="62"/>
      <c r="DV12" s="62"/>
      <c r="DW12" s="62"/>
      <c r="IO12" s="53"/>
      <c r="IP12" s="53"/>
      <c r="IQ12" s="53"/>
      <c r="IR12" s="53"/>
      <c r="IS12" s="53"/>
      <c r="IT12" s="53"/>
      <c r="IU12" s="53"/>
      <c r="IV12" s="53"/>
    </row>
    <row r="13" spans="1:256" s="27" customFormat="1" ht="19.5" customHeight="1">
      <c r="A13" s="123"/>
      <c r="C13" s="119" t="str">
        <f>IF(OR(AL7="",AL9="",AL11="",AL13="",AL15=""),"",IF(OR(AL7="A",AL9="A",AL11="A",AL13="A",AL15="A"),"A",SUM(AL7,AL9,AL11,AL13,AL15)))</f>
        <v>A</v>
      </c>
      <c r="D13" s="119"/>
      <c r="E13" s="119"/>
      <c r="F13" s="120" t="str">
        <f>"/"&amp;15-SUM(AQ7:AQ15)</f>
        <v>/15</v>
      </c>
      <c r="G13" s="120"/>
      <c r="H13" s="62"/>
      <c r="I13" s="117" t="s">
        <v>62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7"/>
      <c r="AL13" s="118" t="str">
        <f>IF(ISERROR(AO13),"A",AO13)</f>
        <v>A</v>
      </c>
      <c r="AM13" s="118"/>
      <c r="AN13" s="66" t="str">
        <f>"/"&amp;2-AQ13</f>
        <v>/2</v>
      </c>
      <c r="AO13" s="62" t="e">
        <f>SUM(VLOOKUP(O2,'Saisie résultats'!C9:CY158,MATCH(22,'Saisie résultats'!C7:CY7,0),0),VLOOKUP(O2,'Saisie résultats'!C9:CY158,MATCH(23,'Saisie résultats'!C7:CY7,0),0))</f>
        <v>#N/A</v>
      </c>
      <c r="AP13" s="62" t="e">
        <f>OR(LEN(VLOOKUP(O2,'Saisie résultats'!C9:CY158,MATCH(22,'Saisie résultats'!C7:CY7,0),0))=0,LEN(VLOOKUP(O2,'Saisie résultats'!C9:CY158,MATCH(23,'Saisie résultats'!C7:CY7,0),0))=0)</f>
        <v>#N/A</v>
      </c>
      <c r="AQ13" s="62">
        <f>COUNTIF('Saisie résultats'!Y8,"N")+COUNTIF('Saisie résultats'!Z8,"N")</f>
        <v>0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CB13" s="62"/>
      <c r="CC13" s="62"/>
      <c r="CD13" s="62"/>
      <c r="CE13" s="62"/>
      <c r="CF13" s="62"/>
      <c r="CH13" s="62"/>
      <c r="CI13" s="62"/>
      <c r="CJ13" s="62"/>
      <c r="CK13" s="62"/>
      <c r="CL13" s="62"/>
      <c r="CN13" s="62"/>
      <c r="CO13" s="62"/>
      <c r="CP13" s="62"/>
      <c r="CQ13" s="62"/>
      <c r="CR13" s="62"/>
      <c r="CT13" s="62"/>
      <c r="CU13" s="62"/>
      <c r="CV13" s="62"/>
      <c r="CW13" s="62"/>
      <c r="CX13" s="62"/>
      <c r="CY13" s="62"/>
      <c r="CZ13" s="62"/>
      <c r="DA13" s="62"/>
      <c r="DC13" s="62"/>
      <c r="DD13" s="62"/>
      <c r="DE13" s="62"/>
      <c r="DF13" s="62"/>
      <c r="DG13" s="62"/>
      <c r="DI13" s="62"/>
      <c r="DJ13" s="62"/>
      <c r="DK13" s="62"/>
      <c r="DL13" s="62"/>
      <c r="DM13" s="62"/>
      <c r="DO13" s="62"/>
      <c r="DP13" s="62"/>
      <c r="DQ13" s="62"/>
      <c r="DR13" s="62"/>
      <c r="DS13" s="62"/>
      <c r="DU13" s="62"/>
      <c r="DV13" s="62"/>
      <c r="DW13" s="62"/>
      <c r="IO13" s="53"/>
      <c r="IP13" s="53"/>
      <c r="IQ13" s="53"/>
      <c r="IR13" s="53"/>
      <c r="IS13" s="53"/>
      <c r="IT13" s="53"/>
      <c r="IU13" s="53"/>
      <c r="IV13" s="53"/>
    </row>
    <row r="14" spans="1:256" s="27" customFormat="1" ht="3.75" customHeight="1">
      <c r="A14" s="123"/>
      <c r="C14" s="119"/>
      <c r="D14" s="119"/>
      <c r="E14" s="119"/>
      <c r="F14" s="120"/>
      <c r="G14" s="120"/>
      <c r="H14" s="62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7"/>
      <c r="AL14" s="63"/>
      <c r="AM14" s="63"/>
      <c r="AN14" s="64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CB14" s="62"/>
      <c r="CC14" s="62"/>
      <c r="CD14" s="62"/>
      <c r="CE14" s="62"/>
      <c r="CF14" s="62"/>
      <c r="CH14" s="62"/>
      <c r="CI14" s="62"/>
      <c r="CJ14" s="62"/>
      <c r="CK14" s="62"/>
      <c r="CL14" s="62"/>
      <c r="CN14" s="62"/>
      <c r="CO14" s="62"/>
      <c r="CP14" s="62"/>
      <c r="CQ14" s="62"/>
      <c r="CR14" s="62"/>
      <c r="CT14" s="62"/>
      <c r="CU14" s="62"/>
      <c r="CV14" s="62"/>
      <c r="CW14" s="62"/>
      <c r="CX14" s="62"/>
      <c r="CY14" s="62"/>
      <c r="CZ14" s="62"/>
      <c r="DA14" s="62"/>
      <c r="DC14" s="62"/>
      <c r="DD14" s="62"/>
      <c r="DE14" s="62"/>
      <c r="DF14" s="62"/>
      <c r="DG14" s="62"/>
      <c r="DI14" s="62"/>
      <c r="DJ14" s="62"/>
      <c r="DK14" s="62"/>
      <c r="DL14" s="62"/>
      <c r="DM14" s="62"/>
      <c r="DO14" s="62"/>
      <c r="DP14" s="62"/>
      <c r="DQ14" s="62"/>
      <c r="DR14" s="62"/>
      <c r="DS14" s="62"/>
      <c r="DU14" s="62"/>
      <c r="DV14" s="62"/>
      <c r="DW14" s="62"/>
      <c r="IO14" s="53"/>
      <c r="IP14" s="53"/>
      <c r="IQ14" s="53"/>
      <c r="IR14" s="53"/>
      <c r="IS14" s="53"/>
      <c r="IT14" s="53"/>
      <c r="IU14" s="53"/>
      <c r="IV14" s="53"/>
    </row>
    <row r="15" spans="1:256" s="27" customFormat="1" ht="19.5" customHeight="1">
      <c r="A15" s="123"/>
      <c r="C15" s="119"/>
      <c r="D15" s="119"/>
      <c r="E15" s="119"/>
      <c r="F15" s="120"/>
      <c r="G15" s="120"/>
      <c r="H15" s="62"/>
      <c r="I15" s="117" t="s">
        <v>63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7"/>
      <c r="AL15" s="118" t="str">
        <f>IF(ISERROR(AO15),"A",AO15)</f>
        <v>A</v>
      </c>
      <c r="AM15" s="118"/>
      <c r="AN15" s="66" t="str">
        <f>"/"&amp;1-AQ15</f>
        <v>/1</v>
      </c>
      <c r="AO15" s="62" t="e">
        <f>SUM(VLOOKUP(O2,'Saisie résultats'!C9:CY158,MATCH(25,'Saisie résultats'!C7:CY7,0),0))</f>
        <v>#N/A</v>
      </c>
      <c r="AP15" s="62" t="e">
        <f>LEN(VLOOKUP(O2,'Saisie résultats'!C9:CY158,MATCH(25,'Saisie résultats'!C7:CY7,0),0))=0</f>
        <v>#N/A</v>
      </c>
      <c r="AQ15" s="62">
        <f>COUNTIF('Saisie résultats'!AB8,"N")</f>
        <v>0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CB15" s="62"/>
      <c r="CC15" s="62"/>
      <c r="CD15" s="62"/>
      <c r="CE15" s="62"/>
      <c r="CF15" s="62"/>
      <c r="CH15" s="62"/>
      <c r="CI15" s="62"/>
      <c r="CJ15" s="62"/>
      <c r="CK15" s="62"/>
      <c r="CL15" s="62"/>
      <c r="CN15" s="62"/>
      <c r="CO15" s="62"/>
      <c r="CP15" s="62"/>
      <c r="CQ15" s="62"/>
      <c r="CR15" s="62"/>
      <c r="CT15" s="62"/>
      <c r="CU15" s="62"/>
      <c r="CV15" s="62"/>
      <c r="CW15" s="62"/>
      <c r="CX15" s="62"/>
      <c r="CY15" s="62"/>
      <c r="CZ15" s="62"/>
      <c r="DA15" s="62"/>
      <c r="DC15" s="62"/>
      <c r="DD15" s="62"/>
      <c r="DE15" s="62"/>
      <c r="DF15" s="62"/>
      <c r="DG15" s="62"/>
      <c r="DI15" s="62"/>
      <c r="DJ15" s="62"/>
      <c r="DK15" s="62"/>
      <c r="DL15" s="62"/>
      <c r="DM15" s="62"/>
      <c r="DO15" s="62"/>
      <c r="DP15" s="62"/>
      <c r="DQ15" s="62"/>
      <c r="DR15" s="62"/>
      <c r="DS15" s="62"/>
      <c r="DU15" s="62"/>
      <c r="DV15" s="62"/>
      <c r="DW15" s="62"/>
      <c r="IO15" s="53"/>
      <c r="IP15" s="53"/>
      <c r="IQ15" s="53"/>
      <c r="IR15" s="53"/>
      <c r="IS15" s="53"/>
      <c r="IT15" s="53"/>
      <c r="IU15" s="53"/>
      <c r="IV15" s="53"/>
    </row>
    <row r="16" spans="1:256" s="27" customFormat="1" ht="3.75" customHeight="1">
      <c r="A16" s="123"/>
      <c r="C16" s="69"/>
      <c r="D16" s="69"/>
      <c r="E16" s="69"/>
      <c r="F16" s="69"/>
      <c r="G16" s="69"/>
      <c r="H16" s="62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7"/>
      <c r="AL16" s="63"/>
      <c r="AM16" s="63"/>
      <c r="AN16" s="64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CB16" s="62"/>
      <c r="CC16" s="62"/>
      <c r="CD16" s="62"/>
      <c r="CE16" s="62"/>
      <c r="CF16" s="62"/>
      <c r="CH16" s="62"/>
      <c r="CI16" s="62"/>
      <c r="CJ16" s="62"/>
      <c r="CK16" s="62"/>
      <c r="CL16" s="62"/>
      <c r="CN16" s="62"/>
      <c r="CO16" s="62"/>
      <c r="CP16" s="62"/>
      <c r="CQ16" s="62"/>
      <c r="CR16" s="62"/>
      <c r="CT16" s="62"/>
      <c r="CU16" s="62"/>
      <c r="CV16" s="62"/>
      <c r="CW16" s="62"/>
      <c r="CX16" s="62"/>
      <c r="CY16" s="62"/>
      <c r="CZ16" s="62"/>
      <c r="DA16" s="62"/>
      <c r="DC16" s="62"/>
      <c r="DD16" s="62"/>
      <c r="DE16" s="62"/>
      <c r="DF16" s="62"/>
      <c r="DG16" s="62"/>
      <c r="DI16" s="62"/>
      <c r="DJ16" s="62"/>
      <c r="DK16" s="62"/>
      <c r="DL16" s="62"/>
      <c r="DM16" s="62"/>
      <c r="DO16" s="62"/>
      <c r="DP16" s="62"/>
      <c r="DQ16" s="62"/>
      <c r="DR16" s="62"/>
      <c r="DS16" s="62"/>
      <c r="DU16" s="62"/>
      <c r="DV16" s="62"/>
      <c r="DW16" s="62"/>
      <c r="IO16" s="53"/>
      <c r="IP16" s="53"/>
      <c r="IQ16" s="53"/>
      <c r="IR16" s="53"/>
      <c r="IS16" s="53"/>
      <c r="IT16" s="53"/>
      <c r="IU16" s="53"/>
      <c r="IV16" s="53"/>
    </row>
    <row r="17" spans="1:256" s="27" customFormat="1" ht="19.5" customHeight="1">
      <c r="A17" s="123"/>
      <c r="C17" s="116" t="s">
        <v>36</v>
      </c>
      <c r="D17" s="116"/>
      <c r="E17" s="116"/>
      <c r="F17" s="116"/>
      <c r="G17" s="116"/>
      <c r="H17" s="62"/>
      <c r="I17" s="117" t="s">
        <v>64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7"/>
      <c r="AL17" s="118" t="str">
        <f>IF(ISERROR(AO17),"A",AO17)</f>
        <v>A</v>
      </c>
      <c r="AM17" s="118"/>
      <c r="AN17" s="66" t="str">
        <f>"/"&amp;3-AQ17</f>
        <v>/3</v>
      </c>
      <c r="AO17" s="62" t="e">
        <f>SUM(VLOOKUP(O2,'Saisie résultats'!C9:CY158,MATCH(50,'Saisie résultats'!C7:CY7,0),0),VLOOKUP(O2,'Saisie résultats'!C9:CY158,MATCH(51,'Saisie résultats'!C7:CY7,0),0),VLOOKUP(O2,'Saisie résultats'!C9:CY158,MATCH(52,'Saisie résultats'!C7:CY7,0),0))</f>
        <v>#N/A</v>
      </c>
      <c r="AP17" s="62" t="e">
        <f>OR(LEN(VLOOKUP(O2,'Saisie résultats'!C9:CY158,MATCH(50,'Saisie résultats'!C7:CY7,0),0))=0,LEN(VLOOKUP(O2,'Saisie résultats'!C9:CY158,MATCH(51,'Saisie résultats'!C7:CY7,0),0))=0,LEN(VLOOKUP(O2,'Saisie résultats'!C9:CY158,MATCH(52,'Saisie résultats'!C7:CY7,0),0))=0)</f>
        <v>#N/A</v>
      </c>
      <c r="AQ17" s="62">
        <f>COUNTIF('Saisie résultats'!BA8:BC8,"N")</f>
        <v>0</v>
      </c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CB17" s="62"/>
      <c r="CC17" s="62"/>
      <c r="CD17" s="62"/>
      <c r="CE17" s="62"/>
      <c r="CF17" s="62"/>
      <c r="CH17" s="62"/>
      <c r="CI17" s="62"/>
      <c r="CJ17" s="62"/>
      <c r="CK17" s="62"/>
      <c r="CL17" s="62"/>
      <c r="CN17" s="62"/>
      <c r="CO17" s="62"/>
      <c r="CP17" s="62"/>
      <c r="CQ17" s="62"/>
      <c r="CR17" s="62"/>
      <c r="CT17" s="62"/>
      <c r="CU17" s="62"/>
      <c r="CV17" s="62"/>
      <c r="CW17" s="62"/>
      <c r="CX17" s="62"/>
      <c r="CY17" s="62"/>
      <c r="CZ17" s="62"/>
      <c r="DA17" s="62"/>
      <c r="DC17" s="62"/>
      <c r="DD17" s="62"/>
      <c r="DE17" s="62"/>
      <c r="DF17" s="62"/>
      <c r="DG17" s="62"/>
      <c r="DI17" s="62"/>
      <c r="DJ17" s="62"/>
      <c r="DK17" s="62"/>
      <c r="DL17" s="62"/>
      <c r="DM17" s="62"/>
      <c r="DO17" s="62"/>
      <c r="DP17" s="62"/>
      <c r="DQ17" s="62"/>
      <c r="DR17" s="62"/>
      <c r="DS17" s="62"/>
      <c r="DU17" s="62"/>
      <c r="DV17" s="62"/>
      <c r="DW17" s="62"/>
      <c r="IO17" s="53"/>
      <c r="IP17" s="53"/>
      <c r="IQ17" s="53"/>
      <c r="IR17" s="53"/>
      <c r="IS17" s="53"/>
      <c r="IT17" s="53"/>
      <c r="IU17" s="53"/>
      <c r="IV17" s="53"/>
    </row>
    <row r="18" spans="1:256" s="27" customFormat="1" ht="3.75" customHeight="1">
      <c r="A18" s="123"/>
      <c r="C18" s="116"/>
      <c r="D18" s="116"/>
      <c r="E18" s="116"/>
      <c r="F18" s="116"/>
      <c r="G18" s="116"/>
      <c r="H18" s="62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7"/>
      <c r="AL18" s="63"/>
      <c r="AM18" s="63"/>
      <c r="AN18" s="64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CB18" s="62"/>
      <c r="CC18" s="62"/>
      <c r="CD18" s="62"/>
      <c r="CE18" s="62"/>
      <c r="CF18" s="62"/>
      <c r="CH18" s="62"/>
      <c r="CI18" s="62"/>
      <c r="CJ18" s="62"/>
      <c r="CK18" s="62"/>
      <c r="CL18" s="62"/>
      <c r="CN18" s="62"/>
      <c r="CO18" s="62"/>
      <c r="CP18" s="62"/>
      <c r="CQ18" s="62"/>
      <c r="CR18" s="62"/>
      <c r="CT18" s="62"/>
      <c r="CU18" s="62"/>
      <c r="CV18" s="62"/>
      <c r="CW18" s="62"/>
      <c r="CX18" s="62"/>
      <c r="CY18" s="62"/>
      <c r="CZ18" s="62"/>
      <c r="DA18" s="62"/>
      <c r="DC18" s="62"/>
      <c r="DD18" s="62"/>
      <c r="DE18" s="62"/>
      <c r="DF18" s="62"/>
      <c r="DG18" s="62"/>
      <c r="DI18" s="62"/>
      <c r="DJ18" s="62"/>
      <c r="DK18" s="62"/>
      <c r="DL18" s="62"/>
      <c r="DM18" s="62"/>
      <c r="DO18" s="62"/>
      <c r="DP18" s="62"/>
      <c r="DQ18" s="62"/>
      <c r="DR18" s="62"/>
      <c r="DS18" s="62"/>
      <c r="DU18" s="62"/>
      <c r="DV18" s="62"/>
      <c r="DW18" s="62"/>
      <c r="IO18" s="53"/>
      <c r="IP18" s="53"/>
      <c r="IQ18" s="53"/>
      <c r="IR18" s="53"/>
      <c r="IS18" s="53"/>
      <c r="IT18" s="53"/>
      <c r="IU18" s="53"/>
      <c r="IV18" s="53"/>
    </row>
    <row r="19" spans="1:256" s="27" customFormat="1" ht="30" customHeight="1">
      <c r="A19" s="123"/>
      <c r="C19" s="119" t="str">
        <f>IF(OR(AL17="",AL19=""),"",IF(OR(AL17="A",AL19="A"),"A",SUM(AL17,AL19)))</f>
        <v>A</v>
      </c>
      <c r="D19" s="119"/>
      <c r="E19" s="119"/>
      <c r="F19" s="120" t="str">
        <f>"/"&amp;10-SUM(AQ17:AQ19)</f>
        <v>/10</v>
      </c>
      <c r="G19" s="120"/>
      <c r="H19" s="62"/>
      <c r="I19" s="117" t="s">
        <v>65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7"/>
      <c r="AL19" s="118" t="str">
        <f>IF(ISERROR(AO19),"A",AO19)</f>
        <v>A</v>
      </c>
      <c r="AM19" s="118"/>
      <c r="AN19" s="66" t="str">
        <f>"/"&amp;7-AQ19</f>
        <v>/7</v>
      </c>
      <c r="AO19" s="62" t="e">
        <f>SUM(VLOOKUP(O2,'Saisie résultats'!C9:CY158,MATCH(10,'Saisie résultats'!C7:CY7,0),0),VLOOKUP(O2,'Saisie résultats'!C9:CY158,MATCH(11,'Saisie résultats'!C7:CY7,0),0),VLOOKUP(O2,'Saisie résultats'!C9:CY158,MATCH(12,'Saisie résultats'!C7:CY7,0),0),VLOOKUP(O2,'Saisie résultats'!C9:CY158,MATCH(13,'Saisie résultats'!C7:CY7,0),0),VLOOKUP(O2,'Saisie résultats'!C9:CY158,MATCH(14,'Saisie résultats'!C7:CY7,0),0),VLOOKUP(O2,'Saisie résultats'!C9:CY158,MATCH(15,'Saisie résultats'!C7:CY7,0),0),VLOOKUP(O2,'Saisie résultats'!C9:CY158,MATCH(26,'Saisie résultats'!C7:CY7,0),0))</f>
        <v>#N/A</v>
      </c>
      <c r="AP19" s="62" t="e">
        <f>OR(LEN(VLOOKUP(O2,'Saisie résultats'!C9:CY158,MATCH(10,'Saisie résultats'!C7:CY7,0),0))=0,LEN(VLOOKUP(O2,'Saisie résultats'!C9:CY158,MATCH(11,'Saisie résultats'!C7:CY7,0),0))=0,LEN(VLOOKUP(O2,'Saisie résultats'!C9:CY158,MATCH(12,'Saisie résultats'!C7:CY7,0),0))=0,LEN(VLOOKUP(O2,'Saisie résultats'!C9:CY158,MATCH(13,'Saisie résultats'!C7:CY7,0),0))=0,LEN(VLOOKUP(O2,'Saisie résultats'!C9:CY158,MATCH(14,'Saisie résultats'!C7:CY7,0),0))=0,LEN(VLOOKUP(O2,'Saisie résultats'!C9:CY158,MATCH(15,'Saisie résultats'!C7:CY7,0),0))=0,LEN(VLOOKUP(O2,'Saisie résultats'!C9:CY158,MATCH(26,'Saisie résultats'!C7:CY7,0),0))=0)</f>
        <v>#N/A</v>
      </c>
      <c r="AQ19" s="62">
        <f>COUNTIF('Saisie résultats'!M8:R8,"N")+COUNTIF('Saisie résultats'!AC8,"N")</f>
        <v>0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CB19" s="62"/>
      <c r="CC19" s="62"/>
      <c r="CD19" s="62"/>
      <c r="CE19" s="62"/>
      <c r="CF19" s="62"/>
      <c r="CH19" s="62"/>
      <c r="CI19" s="62"/>
      <c r="CJ19" s="62"/>
      <c r="CK19" s="62"/>
      <c r="CL19" s="62"/>
      <c r="CN19" s="62"/>
      <c r="CO19" s="62"/>
      <c r="CP19" s="62"/>
      <c r="CQ19" s="62"/>
      <c r="CR19" s="62"/>
      <c r="CT19" s="62"/>
      <c r="CU19" s="62"/>
      <c r="CV19" s="62"/>
      <c r="CW19" s="62"/>
      <c r="CX19" s="62"/>
      <c r="CY19" s="62"/>
      <c r="CZ19" s="62"/>
      <c r="DA19" s="62"/>
      <c r="DC19" s="62"/>
      <c r="DD19" s="62"/>
      <c r="DE19" s="62"/>
      <c r="DF19" s="62"/>
      <c r="DG19" s="62"/>
      <c r="DI19" s="62"/>
      <c r="DJ19" s="62"/>
      <c r="DK19" s="62"/>
      <c r="DL19" s="62"/>
      <c r="DM19" s="62"/>
      <c r="DO19" s="62"/>
      <c r="DP19" s="62"/>
      <c r="DQ19" s="62"/>
      <c r="DR19" s="62"/>
      <c r="DS19" s="62"/>
      <c r="DU19" s="62"/>
      <c r="DV19" s="62"/>
      <c r="DW19" s="62"/>
      <c r="IO19" s="53"/>
      <c r="IP19" s="53"/>
      <c r="IQ19" s="53"/>
      <c r="IR19" s="53"/>
      <c r="IS19" s="53"/>
      <c r="IT19" s="53"/>
      <c r="IU19" s="53"/>
      <c r="IV19" s="53"/>
    </row>
    <row r="20" spans="1:256" s="27" customFormat="1" ht="3.75" customHeight="1">
      <c r="A20" s="123"/>
      <c r="C20" s="70"/>
      <c r="D20" s="70"/>
      <c r="E20" s="70"/>
      <c r="F20" s="70"/>
      <c r="G20" s="69"/>
      <c r="H20" s="62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7"/>
      <c r="AL20" s="63"/>
      <c r="AM20" s="63"/>
      <c r="AN20" s="64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CB20" s="62"/>
      <c r="CC20" s="62"/>
      <c r="CD20" s="62"/>
      <c r="CE20" s="62"/>
      <c r="CF20" s="62"/>
      <c r="CH20" s="62"/>
      <c r="CI20" s="62"/>
      <c r="CJ20" s="62"/>
      <c r="CK20" s="62"/>
      <c r="CL20" s="62"/>
      <c r="CN20" s="62"/>
      <c r="CO20" s="62"/>
      <c r="CP20" s="62"/>
      <c r="CQ20" s="62"/>
      <c r="CR20" s="62"/>
      <c r="CT20" s="62"/>
      <c r="CU20" s="62"/>
      <c r="CV20" s="62"/>
      <c r="CW20" s="62"/>
      <c r="CX20" s="62"/>
      <c r="CY20" s="62"/>
      <c r="CZ20" s="62"/>
      <c r="DA20" s="62"/>
      <c r="DC20" s="62"/>
      <c r="DD20" s="62"/>
      <c r="DE20" s="62"/>
      <c r="DF20" s="62"/>
      <c r="DG20" s="62"/>
      <c r="DI20" s="62"/>
      <c r="DJ20" s="62"/>
      <c r="DK20" s="62"/>
      <c r="DL20" s="62"/>
      <c r="DM20" s="62"/>
      <c r="DO20" s="62"/>
      <c r="DP20" s="62"/>
      <c r="DQ20" s="62"/>
      <c r="DR20" s="62"/>
      <c r="DS20" s="62"/>
      <c r="DU20" s="62"/>
      <c r="DV20" s="62"/>
      <c r="DW20" s="62"/>
      <c r="IO20" s="53"/>
      <c r="IP20" s="53"/>
      <c r="IQ20" s="53"/>
      <c r="IR20" s="53"/>
      <c r="IS20" s="53"/>
      <c r="IT20" s="53"/>
      <c r="IU20" s="53"/>
      <c r="IV20" s="53"/>
    </row>
    <row r="21" spans="1:256" s="27" customFormat="1" ht="20.25" customHeight="1">
      <c r="A21" s="123"/>
      <c r="C21" s="122" t="s">
        <v>66</v>
      </c>
      <c r="D21" s="70"/>
      <c r="E21" s="116" t="s">
        <v>37</v>
      </c>
      <c r="F21" s="116"/>
      <c r="G21" s="116"/>
      <c r="H21" s="62"/>
      <c r="I21" s="117" t="s">
        <v>67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7"/>
      <c r="AL21" s="118" t="str">
        <f>IF(ISERROR(AO21),"A",AO21)</f>
        <v>A</v>
      </c>
      <c r="AM21" s="118"/>
      <c r="AN21" s="66" t="str">
        <f>"/"&amp;1-AQ21</f>
        <v>/1</v>
      </c>
      <c r="AO21" s="62" t="e">
        <f>SUM(VLOOKUP(O2,'Saisie résultats'!C9:CY158,MATCH(8,'Saisie résultats'!C7:CY7,0),0))</f>
        <v>#N/A</v>
      </c>
      <c r="AP21" s="62" t="e">
        <f>LEN(VLOOKUP(O2,'Saisie résultats'!C9:CY158,MATCH(8,'Saisie résultats'!C7:CY7,0),0))=0</f>
        <v>#N/A</v>
      </c>
      <c r="AQ21" s="62">
        <f>COUNTIF('Saisie résultats'!K8,"N")</f>
        <v>0</v>
      </c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CB21" s="62"/>
      <c r="CC21" s="62"/>
      <c r="CD21" s="62"/>
      <c r="CE21" s="62"/>
      <c r="CF21" s="62"/>
      <c r="CH21" s="62"/>
      <c r="CI21" s="62"/>
      <c r="CJ21" s="62"/>
      <c r="CK21" s="62"/>
      <c r="CL21" s="62"/>
      <c r="CN21" s="62"/>
      <c r="CO21" s="62"/>
      <c r="CP21" s="62"/>
      <c r="CQ21" s="62"/>
      <c r="CR21" s="62"/>
      <c r="CT21" s="62"/>
      <c r="CU21" s="62"/>
      <c r="CV21" s="62"/>
      <c r="CW21" s="62"/>
      <c r="CX21" s="62"/>
      <c r="CY21" s="62"/>
      <c r="CZ21" s="62"/>
      <c r="DA21" s="62"/>
      <c r="DC21" s="62"/>
      <c r="DD21" s="62"/>
      <c r="DE21" s="62"/>
      <c r="DF21" s="62"/>
      <c r="DG21" s="62"/>
      <c r="DI21" s="62"/>
      <c r="DJ21" s="62"/>
      <c r="DK21" s="62"/>
      <c r="DL21" s="62"/>
      <c r="DM21" s="62"/>
      <c r="DO21" s="62"/>
      <c r="DP21" s="62"/>
      <c r="DQ21" s="62"/>
      <c r="DR21" s="62"/>
      <c r="DS21" s="62"/>
      <c r="DU21" s="62"/>
      <c r="DV21" s="62"/>
      <c r="DW21" s="62"/>
      <c r="IO21" s="53"/>
      <c r="IP21" s="53"/>
      <c r="IQ21" s="53"/>
      <c r="IR21" s="53"/>
      <c r="IS21" s="53"/>
      <c r="IT21" s="53"/>
      <c r="IU21" s="53"/>
      <c r="IV21" s="53"/>
    </row>
    <row r="22" spans="1:256" s="27" customFormat="1" ht="3.75" customHeight="1">
      <c r="A22" s="123"/>
      <c r="C22" s="122"/>
      <c r="D22" s="70"/>
      <c r="E22" s="116"/>
      <c r="F22" s="116"/>
      <c r="G22" s="116"/>
      <c r="H22" s="62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"/>
      <c r="AL22" s="72"/>
      <c r="AM22" s="72"/>
      <c r="AN22" s="73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CB22" s="62"/>
      <c r="CC22" s="62"/>
      <c r="CD22" s="62"/>
      <c r="CE22" s="62"/>
      <c r="CF22" s="62"/>
      <c r="CH22" s="62"/>
      <c r="CI22" s="62"/>
      <c r="CJ22" s="62"/>
      <c r="CK22" s="62"/>
      <c r="CL22" s="62"/>
      <c r="CN22" s="62"/>
      <c r="CO22" s="62"/>
      <c r="CP22" s="62"/>
      <c r="CQ22" s="62"/>
      <c r="CR22" s="62"/>
      <c r="CT22" s="62"/>
      <c r="CU22" s="62"/>
      <c r="CV22" s="62"/>
      <c r="CW22" s="62"/>
      <c r="CX22" s="62"/>
      <c r="CY22" s="62"/>
      <c r="CZ22" s="62"/>
      <c r="DA22" s="62"/>
      <c r="DC22" s="62"/>
      <c r="DD22" s="62"/>
      <c r="DE22" s="62"/>
      <c r="DF22" s="62"/>
      <c r="DG22" s="62"/>
      <c r="DI22" s="62"/>
      <c r="DJ22" s="62"/>
      <c r="DK22" s="62"/>
      <c r="DL22" s="62"/>
      <c r="DM22" s="62"/>
      <c r="DO22" s="62"/>
      <c r="DP22" s="62"/>
      <c r="DQ22" s="62"/>
      <c r="DR22" s="62"/>
      <c r="DS22" s="62"/>
      <c r="DU22" s="62"/>
      <c r="DV22" s="62"/>
      <c r="DW22" s="62"/>
      <c r="IO22" s="53"/>
      <c r="IP22" s="53"/>
      <c r="IQ22" s="53"/>
      <c r="IR22" s="53"/>
      <c r="IS22" s="53"/>
      <c r="IT22" s="53"/>
      <c r="IU22" s="53"/>
      <c r="IV22" s="53"/>
    </row>
    <row r="23" spans="1:256" s="27" customFormat="1" ht="20.25" customHeight="1">
      <c r="A23" s="123"/>
      <c r="C23" s="122"/>
      <c r="D23" s="70"/>
      <c r="E23" s="116"/>
      <c r="F23" s="116"/>
      <c r="G23" s="116"/>
      <c r="H23" s="62"/>
      <c r="I23" s="117" t="s">
        <v>68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7"/>
      <c r="AL23" s="118" t="str">
        <f>IF(ISERROR(AO23),"A",AO23)</f>
        <v>A</v>
      </c>
      <c r="AM23" s="118"/>
      <c r="AN23" s="66" t="str">
        <f>"/"&amp;4-AQ23</f>
        <v>/4</v>
      </c>
      <c r="AO23" s="62" t="e">
        <f>SUM(VLOOKUP(O2,'Saisie résultats'!C9:CY158,MATCH(7,'Saisie résultats'!C7:CY7,0),0),VLOOKUP(O2,'Saisie résultats'!C9:CY158,MATCH(9,'Saisie résultats'!C7:CY7,0),0),VLOOKUP(O2,'Saisie résultats'!C9:CY158,MATCH(48,'Saisie résultats'!C7:CY7,0),0),VLOOKUP(O2,'Saisie résultats'!C9:CY158,MATCH(49,'Saisie résultats'!C7:CY7,0),0))</f>
        <v>#N/A</v>
      </c>
      <c r="AP23" s="62" t="e">
        <f>OR(LEN(VLOOKUP(O2,'Saisie résultats'!C9:CY158,MATCH(7,'Saisie résultats'!C7:CY7,0),0))=0,LEN(VLOOKUP(O2,'Saisie résultats'!C9:CY158,MATCH(9,'Saisie résultats'!C7:CY7,0),0))=0,LEN(VLOOKUP(O2,'Saisie résultats'!C9:CY158,MATCH(48,'Saisie résultats'!C7:CY7,0),0))=0,LEN(VLOOKUP(O2,'Saisie résultats'!C9:CY158,MATCH(49,'Saisie résultats'!C7:CY7,0),0))=0)</f>
        <v>#N/A</v>
      </c>
      <c r="AQ23" s="62">
        <f>COUNTIF('Saisie résultats'!J8,"N")+COUNTIF('Saisie résultats'!L8,"N")+COUNTIF('Saisie résultats'!AY8:AZ8,"N")</f>
        <v>0</v>
      </c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CB23" s="62"/>
      <c r="CC23" s="62"/>
      <c r="CD23" s="62"/>
      <c r="CE23" s="62"/>
      <c r="CF23" s="62"/>
      <c r="CH23" s="62"/>
      <c r="CI23" s="62"/>
      <c r="CJ23" s="62"/>
      <c r="CK23" s="62"/>
      <c r="CL23" s="62"/>
      <c r="CN23" s="62"/>
      <c r="CO23" s="62"/>
      <c r="CP23" s="62"/>
      <c r="CQ23" s="62"/>
      <c r="CR23" s="62"/>
      <c r="CT23" s="62"/>
      <c r="CU23" s="62"/>
      <c r="CV23" s="62"/>
      <c r="CW23" s="62"/>
      <c r="CX23" s="62"/>
      <c r="CY23" s="62"/>
      <c r="CZ23" s="62"/>
      <c r="DA23" s="62"/>
      <c r="DC23" s="62"/>
      <c r="DD23" s="62"/>
      <c r="DE23" s="62"/>
      <c r="DF23" s="62"/>
      <c r="DG23" s="62"/>
      <c r="DI23" s="62"/>
      <c r="DJ23" s="62"/>
      <c r="DK23" s="62"/>
      <c r="DL23" s="62"/>
      <c r="DM23" s="62"/>
      <c r="DO23" s="62"/>
      <c r="DP23" s="62"/>
      <c r="DQ23" s="62"/>
      <c r="DR23" s="62"/>
      <c r="DS23" s="62"/>
      <c r="DU23" s="62"/>
      <c r="DV23" s="62"/>
      <c r="DW23" s="62"/>
      <c r="IO23" s="53"/>
      <c r="IP23" s="53"/>
      <c r="IQ23" s="53"/>
      <c r="IR23" s="53"/>
      <c r="IS23" s="53"/>
      <c r="IT23" s="53"/>
      <c r="IU23" s="53"/>
      <c r="IV23" s="53"/>
    </row>
    <row r="24" spans="1:256" s="27" customFormat="1" ht="3.75" customHeight="1">
      <c r="A24" s="123"/>
      <c r="C24" s="122"/>
      <c r="D24" s="70"/>
      <c r="E24" s="116"/>
      <c r="F24" s="116"/>
      <c r="G24" s="116"/>
      <c r="H24" s="62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7"/>
      <c r="AL24" s="63"/>
      <c r="AM24" s="63"/>
      <c r="AN24" s="64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CB24" s="62"/>
      <c r="CC24" s="62"/>
      <c r="CD24" s="62"/>
      <c r="CE24" s="62"/>
      <c r="CF24" s="62"/>
      <c r="CH24" s="62"/>
      <c r="CI24" s="62"/>
      <c r="CJ24" s="62"/>
      <c r="CK24" s="62"/>
      <c r="CL24" s="62"/>
      <c r="CN24" s="62"/>
      <c r="CO24" s="62"/>
      <c r="CP24" s="62"/>
      <c r="CQ24" s="62"/>
      <c r="CR24" s="62"/>
      <c r="CT24" s="62"/>
      <c r="CU24" s="62"/>
      <c r="CV24" s="62"/>
      <c r="CW24" s="62"/>
      <c r="CX24" s="62"/>
      <c r="CY24" s="62"/>
      <c r="CZ24" s="62"/>
      <c r="DA24" s="62"/>
      <c r="DC24" s="62"/>
      <c r="DD24" s="62"/>
      <c r="DE24" s="62"/>
      <c r="DF24" s="62"/>
      <c r="DG24" s="62"/>
      <c r="DI24" s="62"/>
      <c r="DJ24" s="62"/>
      <c r="DK24" s="62"/>
      <c r="DL24" s="62"/>
      <c r="DM24" s="62"/>
      <c r="DO24" s="62"/>
      <c r="DP24" s="62"/>
      <c r="DQ24" s="62"/>
      <c r="DR24" s="62"/>
      <c r="DS24" s="62"/>
      <c r="DU24" s="62"/>
      <c r="DV24" s="62"/>
      <c r="DW24" s="62"/>
      <c r="IO24" s="53"/>
      <c r="IP24" s="53"/>
      <c r="IQ24" s="53"/>
      <c r="IR24" s="53"/>
      <c r="IS24" s="53"/>
      <c r="IT24" s="53"/>
      <c r="IU24" s="53"/>
      <c r="IV24" s="53"/>
    </row>
    <row r="25" spans="1:256" s="27" customFormat="1" ht="20.25" customHeight="1">
      <c r="A25" s="123"/>
      <c r="C25" s="122"/>
      <c r="D25" s="70"/>
      <c r="E25" s="119" t="str">
        <f>IF(OR(AL21="",AL23="",AL25="",AL27=""),"",IF(OR(AL21="A",AL23="A",AL25="A",AL27="A"),"A",SUM(AL21,AL23,AL25,AL27)))</f>
        <v>A</v>
      </c>
      <c r="F25" s="119"/>
      <c r="G25" s="120" t="str">
        <f>"/"&amp;10-SUM(AQ21:AQ27)</f>
        <v>/10</v>
      </c>
      <c r="H25" s="62"/>
      <c r="I25" s="117" t="s">
        <v>69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7"/>
      <c r="AL25" s="118" t="str">
        <f>IF(ISERROR(AO25),"A",AO25)</f>
        <v>A</v>
      </c>
      <c r="AM25" s="118"/>
      <c r="AN25" s="66" t="str">
        <f>"/"&amp;3-AQ25</f>
        <v>/3</v>
      </c>
      <c r="AO25" s="62" t="e">
        <f>SUM(VLOOKUP(O2,'Saisie résultats'!C9:CY158,MATCH(55,'Saisie résultats'!C7:CY7,0),0),VLOOKUP(O2,'Saisie résultats'!C9:CY158,MATCH(56,'Saisie résultats'!C7:CY7,0),0),VLOOKUP(O2,'Saisie résultats'!C9:CY158,MATCH(57,'Saisie résultats'!C7:CY7,0),0))</f>
        <v>#N/A</v>
      </c>
      <c r="AP25" s="62" t="e">
        <f>OR(LEN(VLOOKUP(O2,'Saisie résultats'!C9:CY158,MATCH(55,'Saisie résultats'!C7:CY7,0),0))=0,LEN(VLOOKUP(O2,'Saisie résultats'!C9:CY158,MATCH(56,'Saisie résultats'!C7:CY7,0),0))=0,LEN(VLOOKUP(O2,'Saisie résultats'!C9:CY158,MATCH(57,'Saisie résultats'!C7:CY7,0),0))=0)</f>
        <v>#N/A</v>
      </c>
      <c r="AQ25" s="62">
        <f>COUNTIF('Saisie résultats'!BF8:BH8,"N")</f>
        <v>0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CB25" s="62"/>
      <c r="CC25" s="62"/>
      <c r="CD25" s="62"/>
      <c r="CE25" s="62"/>
      <c r="CF25" s="62"/>
      <c r="CH25" s="62"/>
      <c r="CI25" s="62"/>
      <c r="CJ25" s="62"/>
      <c r="CK25" s="62"/>
      <c r="CL25" s="62"/>
      <c r="CN25" s="62"/>
      <c r="CO25" s="62"/>
      <c r="CP25" s="62"/>
      <c r="CQ25" s="62"/>
      <c r="CR25" s="62"/>
      <c r="CT25" s="62"/>
      <c r="CU25" s="62"/>
      <c r="CV25" s="62"/>
      <c r="CW25" s="62"/>
      <c r="CX25" s="62"/>
      <c r="CY25" s="62"/>
      <c r="CZ25" s="62"/>
      <c r="DA25" s="62"/>
      <c r="DC25" s="62"/>
      <c r="DD25" s="62"/>
      <c r="DE25" s="62"/>
      <c r="DF25" s="62"/>
      <c r="DG25" s="62"/>
      <c r="DI25" s="62"/>
      <c r="DJ25" s="62"/>
      <c r="DK25" s="62"/>
      <c r="DL25" s="62"/>
      <c r="DM25" s="62"/>
      <c r="DO25" s="62"/>
      <c r="DP25" s="62"/>
      <c r="DQ25" s="62"/>
      <c r="DR25" s="62"/>
      <c r="DS25" s="62"/>
      <c r="DU25" s="62"/>
      <c r="DV25" s="62"/>
      <c r="DW25" s="62"/>
      <c r="IO25" s="53"/>
      <c r="IP25" s="53"/>
      <c r="IQ25" s="53"/>
      <c r="IR25" s="53"/>
      <c r="IS25" s="53"/>
      <c r="IT25" s="53"/>
      <c r="IU25" s="53"/>
      <c r="IV25" s="53"/>
    </row>
    <row r="26" spans="1:256" s="27" customFormat="1" ht="3.75" customHeight="1">
      <c r="A26" s="74"/>
      <c r="C26" s="122"/>
      <c r="D26" s="70"/>
      <c r="E26" s="119"/>
      <c r="F26" s="119"/>
      <c r="G26" s="120"/>
      <c r="H26" s="62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"/>
      <c r="AL26" s="63"/>
      <c r="AM26" s="63"/>
      <c r="AN26" s="64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CB26" s="62"/>
      <c r="CC26" s="62"/>
      <c r="CD26" s="62"/>
      <c r="CE26" s="62"/>
      <c r="CF26" s="62"/>
      <c r="CH26" s="62"/>
      <c r="CI26" s="62"/>
      <c r="CJ26" s="62"/>
      <c r="CK26" s="62"/>
      <c r="CL26" s="62"/>
      <c r="CN26" s="62"/>
      <c r="CO26" s="62"/>
      <c r="CP26" s="62"/>
      <c r="CQ26" s="62"/>
      <c r="CR26" s="62"/>
      <c r="CT26" s="62"/>
      <c r="CU26" s="62"/>
      <c r="CV26" s="62"/>
      <c r="CW26" s="62"/>
      <c r="CX26" s="62"/>
      <c r="CY26" s="62"/>
      <c r="CZ26" s="62"/>
      <c r="DA26" s="62"/>
      <c r="DC26" s="62"/>
      <c r="DD26" s="62"/>
      <c r="DE26" s="62"/>
      <c r="DF26" s="62"/>
      <c r="DG26" s="62"/>
      <c r="DI26" s="62"/>
      <c r="DJ26" s="62"/>
      <c r="DK26" s="62"/>
      <c r="DL26" s="62"/>
      <c r="DM26" s="62"/>
      <c r="DO26" s="62"/>
      <c r="DP26" s="62"/>
      <c r="DQ26" s="62"/>
      <c r="DR26" s="62"/>
      <c r="DS26" s="62"/>
      <c r="DU26" s="62"/>
      <c r="DV26" s="62"/>
      <c r="DW26" s="62"/>
      <c r="IO26" s="53"/>
      <c r="IP26" s="53"/>
      <c r="IQ26" s="53"/>
      <c r="IR26" s="53"/>
      <c r="IS26" s="53"/>
      <c r="IT26" s="53"/>
      <c r="IU26" s="53"/>
      <c r="IV26" s="53"/>
    </row>
    <row r="27" spans="1:256" s="27" customFormat="1" ht="21.75" customHeight="1">
      <c r="A27" s="74" t="str">
        <f>CONCATENATE(IF(OR(C13="",C19="",E32="",E25="",E38=""),"",IF(OR(C13="A",C19="A",E32="A",E25="A",E38="A"),"A",SUM(C13,C19,E32,E25,E38)))," / "&amp;60-SUM(AQ7:AQ39))</f>
        <v>A / 60</v>
      </c>
      <c r="C27" s="122"/>
      <c r="D27" s="70"/>
      <c r="E27" s="119"/>
      <c r="F27" s="119"/>
      <c r="G27" s="120"/>
      <c r="H27" s="62"/>
      <c r="I27" s="117" t="s">
        <v>70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7"/>
      <c r="AL27" s="118" t="str">
        <f>IF(ISERROR(AO27),"A",AO27)</f>
        <v>A</v>
      </c>
      <c r="AM27" s="118"/>
      <c r="AN27" s="66" t="str">
        <f>"/"&amp;2-AQ27</f>
        <v>/2</v>
      </c>
      <c r="AO27" s="62" t="e">
        <f>SUM(VLOOKUP(O2,'Saisie résultats'!C9:CY158,MATCH(53,'Saisie résultats'!C7:CY7,0),0),VLOOKUP(O2,'Saisie résultats'!C9:CY158,MATCH(54,'Saisie résultats'!C7:CY7,0),0))</f>
        <v>#N/A</v>
      </c>
      <c r="AP27" s="62" t="e">
        <f>OR(LEN(VLOOKUP(O2,'Saisie résultats'!C9:CY158,MATCH(53,'Saisie résultats'!C7:CY7,0),0))=0,LEN(VLOOKUP(O2,'Saisie résultats'!C9:CY158,MATCH(54,'Saisie résultats'!C7:CY7,0),0))=0)</f>
        <v>#N/A</v>
      </c>
      <c r="AQ27" s="62">
        <f>COUNTIF('Saisie résultats'!BD8:BE8,"N")</f>
        <v>0</v>
      </c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CB27" s="62"/>
      <c r="CC27" s="62"/>
      <c r="CD27" s="62"/>
      <c r="CE27" s="62"/>
      <c r="CF27" s="62"/>
      <c r="CH27" s="62"/>
      <c r="CI27" s="62"/>
      <c r="CJ27" s="62"/>
      <c r="CK27" s="62"/>
      <c r="CL27" s="62"/>
      <c r="CN27" s="62"/>
      <c r="CO27" s="62"/>
      <c r="CP27" s="62"/>
      <c r="CQ27" s="62"/>
      <c r="CR27" s="62"/>
      <c r="CT27" s="62"/>
      <c r="CU27" s="62"/>
      <c r="CV27" s="62"/>
      <c r="CW27" s="62"/>
      <c r="CX27" s="62"/>
      <c r="CY27" s="62"/>
      <c r="CZ27" s="62"/>
      <c r="DA27" s="62"/>
      <c r="DC27" s="62"/>
      <c r="DD27" s="62"/>
      <c r="DE27" s="62"/>
      <c r="DF27" s="62"/>
      <c r="DG27" s="62"/>
      <c r="DI27" s="62"/>
      <c r="DJ27" s="62"/>
      <c r="DK27" s="62"/>
      <c r="DL27" s="62"/>
      <c r="DM27" s="62"/>
      <c r="DO27" s="62"/>
      <c r="DP27" s="62"/>
      <c r="DQ27" s="62"/>
      <c r="DR27" s="62"/>
      <c r="DS27" s="62"/>
      <c r="DU27" s="62"/>
      <c r="DV27" s="62"/>
      <c r="DW27" s="62"/>
      <c r="IO27" s="53"/>
      <c r="IP27" s="53"/>
      <c r="IQ27" s="53"/>
      <c r="IR27" s="53"/>
      <c r="IS27" s="53"/>
      <c r="IT27" s="53"/>
      <c r="IU27" s="53"/>
      <c r="IV27" s="53"/>
    </row>
    <row r="28" spans="1:256" s="27" customFormat="1" ht="3.75" customHeight="1">
      <c r="A28" s="74"/>
      <c r="C28" s="122"/>
      <c r="D28" s="70"/>
      <c r="E28" s="70"/>
      <c r="F28" s="70"/>
      <c r="G28" s="75"/>
      <c r="H28" s="62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"/>
      <c r="AL28" s="63"/>
      <c r="AM28" s="63"/>
      <c r="AN28" s="64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CB28" s="62"/>
      <c r="CC28" s="62"/>
      <c r="CD28" s="62"/>
      <c r="CE28" s="62"/>
      <c r="CF28" s="62"/>
      <c r="CH28" s="62"/>
      <c r="CI28" s="62"/>
      <c r="CJ28" s="62"/>
      <c r="CK28" s="62"/>
      <c r="CL28" s="62"/>
      <c r="CN28" s="62"/>
      <c r="CO28" s="62"/>
      <c r="CP28" s="62"/>
      <c r="CQ28" s="62"/>
      <c r="CR28" s="62"/>
      <c r="CT28" s="62"/>
      <c r="CU28" s="62"/>
      <c r="CV28" s="62"/>
      <c r="CW28" s="62"/>
      <c r="CX28" s="62"/>
      <c r="CY28" s="62"/>
      <c r="CZ28" s="62"/>
      <c r="DA28" s="62"/>
      <c r="DC28" s="62"/>
      <c r="DD28" s="62"/>
      <c r="DE28" s="62"/>
      <c r="DF28" s="62"/>
      <c r="DG28" s="62"/>
      <c r="DI28" s="62"/>
      <c r="DJ28" s="62"/>
      <c r="DK28" s="62"/>
      <c r="DL28" s="62"/>
      <c r="DM28" s="62"/>
      <c r="DO28" s="62"/>
      <c r="DP28" s="62"/>
      <c r="DQ28" s="62"/>
      <c r="DR28" s="62"/>
      <c r="DS28" s="62"/>
      <c r="DU28" s="62"/>
      <c r="DV28" s="62"/>
      <c r="DW28" s="62"/>
      <c r="IO28" s="53"/>
      <c r="IP28" s="53"/>
      <c r="IQ28" s="53"/>
      <c r="IR28" s="53"/>
      <c r="IS28" s="53"/>
      <c r="IT28" s="53"/>
      <c r="IU28" s="53"/>
      <c r="IV28" s="53"/>
    </row>
    <row r="29" spans="1:256" s="27" customFormat="1" ht="35.25" customHeight="1">
      <c r="A29" s="74"/>
      <c r="C29" s="122"/>
      <c r="D29" s="70"/>
      <c r="E29" s="116" t="s">
        <v>38</v>
      </c>
      <c r="F29" s="116"/>
      <c r="G29" s="116"/>
      <c r="H29" s="62"/>
      <c r="I29" s="117" t="s">
        <v>71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7"/>
      <c r="AL29" s="118" t="str">
        <f>IF(ISERROR(AO29),"A",AO29)</f>
        <v>A</v>
      </c>
      <c r="AM29" s="118"/>
      <c r="AN29" s="66" t="str">
        <f>"/"&amp;4-AQ29</f>
        <v>/4</v>
      </c>
      <c r="AO29" s="62" t="e">
        <f>SUM(VLOOKUP(O2,'Saisie résultats'!C9:CY158,MATCH(37,'Saisie résultats'!C7:CY7,0),0),VLOOKUP(O2,'Saisie résultats'!C9:CY158,MATCH(38,'Saisie résultats'!C7:CY7,0),0),VLOOKUP(O2,'Saisie résultats'!C9:CY158,MATCH(39,'Saisie résultats'!C7:CY7,0),0),VLOOKUP(O2,'Saisie résultats'!C9:CY158,MATCH(40,'Saisie résultats'!C7:CY7,0),0))</f>
        <v>#N/A</v>
      </c>
      <c r="AP29" s="62" t="e">
        <f>OR(LEN(VLOOKUP(O2,'Saisie résultats'!C9:CY158,MATCH(37,'Saisie résultats'!C7:CY7,0),0))=0,LEN(VLOOKUP(O2,'Saisie résultats'!C9:CY158,MATCH(38,'Saisie résultats'!C7:CY7,0),0))=0,LEN(VLOOKUP(O2,'Saisie résultats'!C9:CY158,MATCH(39,'Saisie résultats'!C7:CY7,0),0))=0,LEN(VLOOKUP(O2,'Saisie résultats'!C9:CY158,MATCH(40,'Saisie résultats'!C7:CY7,0),0))=0)</f>
        <v>#N/A</v>
      </c>
      <c r="AQ29" s="62">
        <f>COUNTIF('Saisie résultats'!AN8:AQ8,"N")</f>
        <v>0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CB29" s="62"/>
      <c r="CC29" s="62"/>
      <c r="CD29" s="62"/>
      <c r="CE29" s="62"/>
      <c r="CF29" s="62"/>
      <c r="CH29" s="62"/>
      <c r="CI29" s="62"/>
      <c r="CJ29" s="62"/>
      <c r="CK29" s="62"/>
      <c r="CL29" s="62"/>
      <c r="CN29" s="62"/>
      <c r="CO29" s="62"/>
      <c r="CP29" s="62"/>
      <c r="CQ29" s="62"/>
      <c r="CR29" s="62"/>
      <c r="CT29" s="62"/>
      <c r="CU29" s="62"/>
      <c r="CV29" s="62"/>
      <c r="CW29" s="62"/>
      <c r="CX29" s="62"/>
      <c r="CY29" s="62"/>
      <c r="CZ29" s="62"/>
      <c r="DA29" s="62"/>
      <c r="DC29" s="62"/>
      <c r="DD29" s="62"/>
      <c r="DE29" s="62"/>
      <c r="DF29" s="62"/>
      <c r="DG29" s="62"/>
      <c r="DI29" s="62"/>
      <c r="DJ29" s="62"/>
      <c r="DK29" s="62"/>
      <c r="DL29" s="62"/>
      <c r="DM29" s="62"/>
      <c r="DO29" s="62"/>
      <c r="DP29" s="62"/>
      <c r="DQ29" s="62"/>
      <c r="DR29" s="62"/>
      <c r="DS29" s="62"/>
      <c r="DU29" s="62"/>
      <c r="DV29" s="62"/>
      <c r="DW29" s="62"/>
      <c r="IO29" s="53"/>
      <c r="IP29" s="53"/>
      <c r="IQ29" s="53"/>
      <c r="IR29" s="53"/>
      <c r="IS29" s="53"/>
      <c r="IT29" s="53"/>
      <c r="IU29" s="53"/>
      <c r="IV29" s="53"/>
    </row>
    <row r="30" spans="1:256" s="27" customFormat="1" ht="3.75" customHeight="1">
      <c r="A30" s="74"/>
      <c r="C30" s="122"/>
      <c r="D30" s="70"/>
      <c r="E30" s="116"/>
      <c r="F30" s="116"/>
      <c r="G30" s="116"/>
      <c r="H30" s="62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7"/>
      <c r="AL30" s="63"/>
      <c r="AM30" s="63"/>
      <c r="AN30" s="64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CB30" s="62"/>
      <c r="CC30" s="62"/>
      <c r="CD30" s="62"/>
      <c r="CE30" s="62"/>
      <c r="CF30" s="62"/>
      <c r="CH30" s="62"/>
      <c r="CI30" s="62"/>
      <c r="CJ30" s="62"/>
      <c r="CK30" s="62"/>
      <c r="CL30" s="62"/>
      <c r="CN30" s="62"/>
      <c r="CO30" s="62"/>
      <c r="CP30" s="62"/>
      <c r="CQ30" s="62"/>
      <c r="CR30" s="62"/>
      <c r="CT30" s="62"/>
      <c r="CU30" s="62"/>
      <c r="CV30" s="62"/>
      <c r="CW30" s="62"/>
      <c r="CX30" s="62"/>
      <c r="CY30" s="62"/>
      <c r="CZ30" s="62"/>
      <c r="DA30" s="62"/>
      <c r="DC30" s="62"/>
      <c r="DD30" s="62"/>
      <c r="DE30" s="62"/>
      <c r="DF30" s="62"/>
      <c r="DG30" s="62"/>
      <c r="DI30" s="62"/>
      <c r="DJ30" s="62"/>
      <c r="DK30" s="62"/>
      <c r="DL30" s="62"/>
      <c r="DM30" s="62"/>
      <c r="DO30" s="62"/>
      <c r="DP30" s="62"/>
      <c r="DQ30" s="62"/>
      <c r="DR30" s="62"/>
      <c r="DS30" s="62"/>
      <c r="DU30" s="62"/>
      <c r="DV30" s="62"/>
      <c r="DW30" s="62"/>
      <c r="IO30" s="53"/>
      <c r="IP30" s="53"/>
      <c r="IQ30" s="53"/>
      <c r="IR30" s="53"/>
      <c r="IS30" s="53"/>
      <c r="IT30" s="53"/>
      <c r="IU30" s="53"/>
      <c r="IV30" s="53"/>
    </row>
    <row r="31" spans="1:256" s="27" customFormat="1" ht="44.25" customHeight="1">
      <c r="A31" s="76">
        <f>SUM(AL7:AL39)/(60-SUM(AQ7:AQ39))</f>
        <v>0</v>
      </c>
      <c r="C31" s="122"/>
      <c r="D31" s="70"/>
      <c r="E31" s="116"/>
      <c r="F31" s="116"/>
      <c r="G31" s="116"/>
      <c r="H31" s="62"/>
      <c r="I31" s="117" t="s">
        <v>72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7"/>
      <c r="AL31" s="118" t="str">
        <f>IF(ISERROR(AO31),"A",AO31)</f>
        <v>A</v>
      </c>
      <c r="AM31" s="118"/>
      <c r="AN31" s="66" t="str">
        <f>"/"&amp;5-AQ31</f>
        <v>/5</v>
      </c>
      <c r="AO31" s="62" t="e">
        <f>SUM(VLOOKUP(O2,'Saisie résultats'!C9:CY158,MATCH(16,'Saisie résultats'!C7:CY7,0),0),VLOOKUP(O2,'Saisie résultats'!C9:CY158,MATCH(17,'Saisie résultats'!C7:CY7,0),0),VLOOKUP(O2,'Saisie résultats'!C9:CY158,MATCH(18,'Saisie résultats'!C7:CY7,0),0),VLOOKUP(O2,'Saisie résultats'!C9:CY158,MATCH(19,'Saisie résultats'!C7:CY7,0),0),VLOOKUP(O2,'Saisie résultats'!C9:CY158,MATCH(20,'Saisie résultats'!C7:CY7,0),0))</f>
        <v>#N/A</v>
      </c>
      <c r="AP31" s="62" t="e">
        <f>OR(LEN(VLOOKUP(O2,'Saisie résultats'!C9:CY158,MATCH(16,'Saisie résultats'!C7:CY7,0),0))=0,LEN(VLOOKUP(O2,'Saisie résultats'!C9:CY158,MATCH(17,'Saisie résultats'!C7:CY7,0),0))=0,LEN(VLOOKUP(O2,'Saisie résultats'!C9:CY158,MATCH(18,'Saisie résultats'!C7:CY7,0),0))=0,LEN(VLOOKUP(O2,'Saisie résultats'!C9:CY158,MATCH(19,'Saisie résultats'!C7:CY7,0),0))=0,LEN(VLOOKUP(O2,'Saisie résultats'!C9:CY158,MATCH(20,'Saisie résultats'!C7:CY7,0),0))=0)</f>
        <v>#N/A</v>
      </c>
      <c r="AQ31" s="62">
        <f>COUNTIF('Saisie résultats'!S8:W8,"N")</f>
        <v>0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CB31" s="62"/>
      <c r="CC31" s="62"/>
      <c r="CD31" s="62"/>
      <c r="CE31" s="62"/>
      <c r="CF31" s="62"/>
      <c r="CH31" s="62"/>
      <c r="CI31" s="62"/>
      <c r="CJ31" s="62"/>
      <c r="CK31" s="62"/>
      <c r="CL31" s="62"/>
      <c r="CN31" s="62"/>
      <c r="CO31" s="62"/>
      <c r="CP31" s="62"/>
      <c r="CQ31" s="62"/>
      <c r="CR31" s="62"/>
      <c r="CT31" s="62"/>
      <c r="CU31" s="62"/>
      <c r="CV31" s="62"/>
      <c r="CW31" s="62"/>
      <c r="CX31" s="62"/>
      <c r="CY31" s="62"/>
      <c r="CZ31" s="62"/>
      <c r="DA31" s="62"/>
      <c r="DC31" s="62"/>
      <c r="DD31" s="62"/>
      <c r="DE31" s="62"/>
      <c r="DF31" s="62"/>
      <c r="DG31" s="62"/>
      <c r="DI31" s="62"/>
      <c r="DJ31" s="62"/>
      <c r="DK31" s="62"/>
      <c r="DL31" s="62"/>
      <c r="DM31" s="62"/>
      <c r="DO31" s="62"/>
      <c r="DP31" s="62"/>
      <c r="DQ31" s="62"/>
      <c r="DR31" s="62"/>
      <c r="DS31" s="62"/>
      <c r="DU31" s="62"/>
      <c r="DV31" s="62"/>
      <c r="DW31" s="62"/>
      <c r="IO31" s="53"/>
      <c r="IP31" s="53"/>
      <c r="IQ31" s="53"/>
      <c r="IR31" s="53"/>
      <c r="IS31" s="53"/>
      <c r="IT31" s="53"/>
      <c r="IU31" s="53"/>
      <c r="IV31" s="53"/>
    </row>
    <row r="32" spans="1:256" s="27" customFormat="1" ht="3.75" customHeight="1">
      <c r="A32" s="74"/>
      <c r="C32" s="122"/>
      <c r="D32" s="70"/>
      <c r="E32" s="119" t="str">
        <f>IF(OR(AL29="",AL31="",AL33=""),"",IF(OR(AL29="A",AL31="A",AL33="A"),"A",SUM(AL29,AL31,AL33)))</f>
        <v>A</v>
      </c>
      <c r="F32" s="119"/>
      <c r="G32" s="120" t="str">
        <f>"/"&amp;15-SUM(AQ29:AQ33)</f>
        <v>/15</v>
      </c>
      <c r="H32" s="62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7"/>
      <c r="AL32" s="77"/>
      <c r="AM32" s="63"/>
      <c r="AN32" s="78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CB32" s="62"/>
      <c r="CC32" s="62"/>
      <c r="CD32" s="62"/>
      <c r="CE32" s="62"/>
      <c r="CF32" s="62"/>
      <c r="CH32" s="62"/>
      <c r="CI32" s="62"/>
      <c r="CJ32" s="62"/>
      <c r="CK32" s="62"/>
      <c r="CL32" s="62"/>
      <c r="CN32" s="62"/>
      <c r="CO32" s="62"/>
      <c r="CP32" s="62"/>
      <c r="CQ32" s="62"/>
      <c r="CR32" s="62"/>
      <c r="CT32" s="62"/>
      <c r="CU32" s="62"/>
      <c r="CV32" s="62"/>
      <c r="CW32" s="62"/>
      <c r="CX32" s="62"/>
      <c r="CY32" s="62"/>
      <c r="CZ32" s="62"/>
      <c r="DA32" s="62"/>
      <c r="DC32" s="62"/>
      <c r="DD32" s="62"/>
      <c r="DE32" s="62"/>
      <c r="DF32" s="62"/>
      <c r="DG32" s="62"/>
      <c r="DI32" s="62"/>
      <c r="DJ32" s="62"/>
      <c r="DK32" s="62"/>
      <c r="DL32" s="62"/>
      <c r="DM32" s="62"/>
      <c r="DO32" s="62"/>
      <c r="DP32" s="62"/>
      <c r="DQ32" s="62"/>
      <c r="DR32" s="62"/>
      <c r="DS32" s="62"/>
      <c r="DU32" s="62"/>
      <c r="DV32" s="62"/>
      <c r="DW32" s="62"/>
      <c r="IO32" s="53"/>
      <c r="IP32" s="53"/>
      <c r="IQ32" s="53"/>
      <c r="IR32" s="53"/>
      <c r="IS32" s="53"/>
      <c r="IT32" s="53"/>
      <c r="IU32" s="53"/>
      <c r="IV32" s="53"/>
    </row>
    <row r="33" spans="1:256" s="27" customFormat="1" ht="44.25" customHeight="1">
      <c r="A33" s="74"/>
      <c r="C33" s="122"/>
      <c r="D33" s="70"/>
      <c r="E33" s="119"/>
      <c r="F33" s="119"/>
      <c r="G33" s="120"/>
      <c r="H33" s="62"/>
      <c r="I33" s="117" t="s">
        <v>73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7"/>
      <c r="AL33" s="118" t="str">
        <f>IF(ISERROR(AO33),"A",AO33)</f>
        <v>A</v>
      </c>
      <c r="AM33" s="118"/>
      <c r="AN33" s="66" t="str">
        <f>"/"&amp;6-AQ33</f>
        <v>/6</v>
      </c>
      <c r="AO33" s="62" t="e">
        <f>SUM(VLOOKUP(O2,'Saisie résultats'!C9:CY158,MATCH(32,'Saisie résultats'!C7:CY7,0),0),VLOOKUP(O2,'Saisie résultats'!C9:CY158,MATCH(33,'Saisie résultats'!C7:CY7,0),0),VLOOKUP(O2,'Saisie résultats'!C9:CY158,MATCH(34,'Saisie résultats'!C7:CY7,0),0),VLOOKUP(O2,'Saisie résultats'!C9:CY158,MATCH(41,'Saisie résultats'!C7:CY7,0),0),VLOOKUP(O2,'Saisie résultats'!C9:CY158,MATCH(42,'Saisie résultats'!C7:CY7,0),0),VLOOKUP(O2,'Saisie résultats'!C9:CY158,MATCH(43,'Saisie résultats'!C7:CY7,0),0))</f>
        <v>#N/A</v>
      </c>
      <c r="AP33" s="62" t="e">
        <f>OR(LEN(VLOOKUP(O2,'Saisie résultats'!C9:CY158,MATCH(32,'Saisie résultats'!C7:CY7,0),0))=0,LEN(VLOOKUP(O2,'Saisie résultats'!C9:CY158,MATCH(33,'Saisie résultats'!C7:CY7,0),0))=0,LEN(VLOOKUP(O2,'Saisie résultats'!C9:CY158,MATCH(34,'Saisie résultats'!C7:CY7,0),0))=0,LEN(VLOOKUP(O2,'Saisie résultats'!C9:CY158,MATCH(41,'Saisie résultats'!C7:CY7,0),0))=0,LEN(VLOOKUP(O2,'Saisie résultats'!C9:CY158,MATCH(42,'Saisie résultats'!C7:CY7,0),0))=0,LEN(VLOOKUP(O2,'Saisie résultats'!C9:CY158,MATCH(43,'Saisie résultats'!C7:CY7,0),0))=0)</f>
        <v>#N/A</v>
      </c>
      <c r="AQ33" s="62">
        <f>COUNTIF('Saisie résultats'!AI8:AK8,"N")+COUNTIF('Saisie résultats'!AR8:AT8,"N")</f>
        <v>0</v>
      </c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CB33" s="62"/>
      <c r="CC33" s="62"/>
      <c r="CD33" s="62"/>
      <c r="CE33" s="62"/>
      <c r="CF33" s="62"/>
      <c r="CH33" s="62"/>
      <c r="CI33" s="62"/>
      <c r="CJ33" s="62"/>
      <c r="CK33" s="62"/>
      <c r="CL33" s="62"/>
      <c r="CN33" s="62"/>
      <c r="CO33" s="62"/>
      <c r="CP33" s="62"/>
      <c r="CQ33" s="62"/>
      <c r="CR33" s="62"/>
      <c r="CT33" s="62"/>
      <c r="CU33" s="62"/>
      <c r="CV33" s="62"/>
      <c r="CW33" s="62"/>
      <c r="CX33" s="62"/>
      <c r="CY33" s="62"/>
      <c r="CZ33" s="62"/>
      <c r="DA33" s="62"/>
      <c r="DC33" s="62"/>
      <c r="DD33" s="62"/>
      <c r="DE33" s="62"/>
      <c r="DF33" s="62"/>
      <c r="DG33" s="62"/>
      <c r="DI33" s="62"/>
      <c r="DJ33" s="62"/>
      <c r="DK33" s="62"/>
      <c r="DL33" s="62"/>
      <c r="DM33" s="62"/>
      <c r="DO33" s="62"/>
      <c r="DP33" s="62"/>
      <c r="DQ33" s="62"/>
      <c r="DR33" s="62"/>
      <c r="DS33" s="62"/>
      <c r="DU33" s="62"/>
      <c r="DV33" s="62"/>
      <c r="DW33" s="62"/>
      <c r="IO33" s="53"/>
      <c r="IP33" s="53"/>
      <c r="IQ33" s="53"/>
      <c r="IR33" s="53"/>
      <c r="IS33" s="53"/>
      <c r="IT33" s="53"/>
      <c r="IU33" s="53"/>
      <c r="IV33" s="53"/>
    </row>
    <row r="34" spans="1:256" s="27" customFormat="1" ht="3.75" customHeight="1">
      <c r="A34" s="74"/>
      <c r="C34" s="122"/>
      <c r="D34" s="70"/>
      <c r="E34" s="70"/>
      <c r="F34" s="70"/>
      <c r="G34" s="75"/>
      <c r="H34" s="62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7"/>
      <c r="AL34" s="63"/>
      <c r="AM34" s="63"/>
      <c r="AN34" s="64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CB34" s="62"/>
      <c r="CC34" s="62"/>
      <c r="CD34" s="62"/>
      <c r="CE34" s="62"/>
      <c r="CF34" s="62"/>
      <c r="CH34" s="62"/>
      <c r="CI34" s="62"/>
      <c r="CJ34" s="62"/>
      <c r="CK34" s="62"/>
      <c r="CL34" s="62"/>
      <c r="CN34" s="62"/>
      <c r="CO34" s="62"/>
      <c r="CP34" s="62"/>
      <c r="CQ34" s="62"/>
      <c r="CR34" s="62"/>
      <c r="CT34" s="62"/>
      <c r="CU34" s="62"/>
      <c r="CV34" s="62"/>
      <c r="CW34" s="62"/>
      <c r="CX34" s="62"/>
      <c r="CY34" s="62"/>
      <c r="CZ34" s="62"/>
      <c r="DA34" s="62"/>
      <c r="DC34" s="62"/>
      <c r="DD34" s="62"/>
      <c r="DE34" s="62"/>
      <c r="DF34" s="62"/>
      <c r="DG34" s="62"/>
      <c r="DI34" s="62"/>
      <c r="DJ34" s="62"/>
      <c r="DK34" s="62"/>
      <c r="DL34" s="62"/>
      <c r="DM34" s="62"/>
      <c r="DO34" s="62"/>
      <c r="DP34" s="62"/>
      <c r="DQ34" s="62"/>
      <c r="DR34" s="62"/>
      <c r="DS34" s="62"/>
      <c r="DU34" s="62"/>
      <c r="DV34" s="62"/>
      <c r="DW34" s="62"/>
      <c r="IO34" s="53"/>
      <c r="IP34" s="53"/>
      <c r="IQ34" s="53"/>
      <c r="IR34" s="53"/>
      <c r="IS34" s="53"/>
      <c r="IT34" s="53"/>
      <c r="IU34" s="53"/>
      <c r="IV34" s="53"/>
    </row>
    <row r="35" spans="1:256" s="27" customFormat="1" ht="21.75" customHeight="1">
      <c r="A35" s="74"/>
      <c r="C35" s="122"/>
      <c r="D35" s="70"/>
      <c r="E35" s="116" t="s">
        <v>39</v>
      </c>
      <c r="F35" s="116"/>
      <c r="G35" s="116"/>
      <c r="H35" s="62"/>
      <c r="I35" s="117" t="s">
        <v>74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7"/>
      <c r="AL35" s="118" t="str">
        <f>IF(ISERROR(AO35),"A",AO35)</f>
        <v>A</v>
      </c>
      <c r="AM35" s="118"/>
      <c r="AN35" s="66" t="str">
        <f>"/"&amp;2-AQ35</f>
        <v>/2</v>
      </c>
      <c r="AO35" s="62" t="e">
        <f>SUM(VLOOKUP(O2,'Saisie résultats'!C9:CY158,MATCH(28,'Saisie résultats'!C7:CY7,0),0),VLOOKUP(O2,'Saisie résultats'!C9:CY158,MATCH(30,'Saisie résultats'!C7:CY7,0),0))</f>
        <v>#N/A</v>
      </c>
      <c r="AP35" s="62" t="e">
        <f>OR(LEN(VLOOKUP(O2,'Saisie résultats'!C9:CY158,MATCH(28,'Saisie résultats'!C7:CY7,0),0))=0,LEN(VLOOKUP(O2,'Saisie résultats'!C9:CY158,MATCH(30,'Saisie résultats'!C7:CY7,0),0))=0)</f>
        <v>#N/A</v>
      </c>
      <c r="AQ35" s="62">
        <f>COUNTIF('Saisie résultats'!AE8,"N")+COUNTIF('Saisie résultats'!AG8,"N")</f>
        <v>0</v>
      </c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CB35" s="62"/>
      <c r="CC35" s="62"/>
      <c r="CD35" s="62"/>
      <c r="CE35" s="62"/>
      <c r="CF35" s="62"/>
      <c r="CH35" s="62"/>
      <c r="CI35" s="62"/>
      <c r="CJ35" s="62"/>
      <c r="CK35" s="62"/>
      <c r="CL35" s="62"/>
      <c r="CN35" s="62"/>
      <c r="CO35" s="62"/>
      <c r="CP35" s="62"/>
      <c r="CQ35" s="62"/>
      <c r="CR35" s="62"/>
      <c r="CT35" s="62"/>
      <c r="CU35" s="62"/>
      <c r="CV35" s="62"/>
      <c r="CW35" s="62"/>
      <c r="CX35" s="62"/>
      <c r="CY35" s="62"/>
      <c r="CZ35" s="62"/>
      <c r="DA35" s="62"/>
      <c r="DC35" s="62"/>
      <c r="DD35" s="62"/>
      <c r="DE35" s="62"/>
      <c r="DF35" s="62"/>
      <c r="DG35" s="62"/>
      <c r="DI35" s="62"/>
      <c r="DJ35" s="62"/>
      <c r="DK35" s="62"/>
      <c r="DL35" s="62"/>
      <c r="DM35" s="62"/>
      <c r="DO35" s="62"/>
      <c r="DP35" s="62"/>
      <c r="DQ35" s="62"/>
      <c r="DR35" s="62"/>
      <c r="DS35" s="62"/>
      <c r="DU35" s="62"/>
      <c r="DV35" s="62"/>
      <c r="DW35" s="62"/>
      <c r="IO35" s="53"/>
      <c r="IP35" s="53"/>
      <c r="IQ35" s="53"/>
      <c r="IR35" s="53"/>
      <c r="IS35" s="53"/>
      <c r="IT35" s="53"/>
      <c r="IU35" s="53"/>
      <c r="IV35" s="53"/>
    </row>
    <row r="36" spans="1:256" s="27" customFormat="1" ht="3.75" customHeight="1">
      <c r="A36" s="74"/>
      <c r="C36" s="122"/>
      <c r="D36" s="70"/>
      <c r="E36" s="116"/>
      <c r="F36" s="116"/>
      <c r="G36" s="116"/>
      <c r="H36" s="62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7"/>
      <c r="AL36" s="63"/>
      <c r="AM36" s="63"/>
      <c r="AN36" s="64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CB36" s="62"/>
      <c r="CC36" s="62"/>
      <c r="CD36" s="62"/>
      <c r="CE36" s="62"/>
      <c r="CF36" s="62"/>
      <c r="CH36" s="62"/>
      <c r="CI36" s="62"/>
      <c r="CJ36" s="62"/>
      <c r="CK36" s="62"/>
      <c r="CL36" s="62"/>
      <c r="CN36" s="62"/>
      <c r="CO36" s="62"/>
      <c r="CP36" s="62"/>
      <c r="CQ36" s="62"/>
      <c r="CR36" s="62"/>
      <c r="CT36" s="62"/>
      <c r="CU36" s="62"/>
      <c r="CV36" s="62"/>
      <c r="CW36" s="62"/>
      <c r="CX36" s="62"/>
      <c r="CY36" s="62"/>
      <c r="CZ36" s="62"/>
      <c r="DA36" s="62"/>
      <c r="DC36" s="62"/>
      <c r="DD36" s="62"/>
      <c r="DE36" s="62"/>
      <c r="DF36" s="62"/>
      <c r="DG36" s="62"/>
      <c r="DI36" s="62"/>
      <c r="DJ36" s="62"/>
      <c r="DK36" s="62"/>
      <c r="DL36" s="62"/>
      <c r="DM36" s="62"/>
      <c r="DO36" s="62"/>
      <c r="DP36" s="62"/>
      <c r="DQ36" s="62"/>
      <c r="DR36" s="62"/>
      <c r="DS36" s="62"/>
      <c r="DU36" s="62"/>
      <c r="DV36" s="62"/>
      <c r="DW36" s="62"/>
      <c r="IO36" s="53"/>
      <c r="IP36" s="53"/>
      <c r="IQ36" s="53"/>
      <c r="IR36" s="53"/>
      <c r="IS36" s="53"/>
      <c r="IT36" s="53"/>
      <c r="IU36" s="53"/>
      <c r="IV36" s="53"/>
    </row>
    <row r="37" spans="1:256" s="27" customFormat="1" ht="21.75" customHeight="1">
      <c r="A37" s="74"/>
      <c r="C37" s="122"/>
      <c r="D37" s="70"/>
      <c r="E37" s="116"/>
      <c r="F37" s="116"/>
      <c r="G37" s="116"/>
      <c r="H37" s="62"/>
      <c r="I37" s="117" t="s">
        <v>75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7"/>
      <c r="AL37" s="118" t="str">
        <f>IF(ISERROR(AO37),"A",AO37)</f>
        <v>A</v>
      </c>
      <c r="AM37" s="118"/>
      <c r="AN37" s="66" t="str">
        <f>"/"&amp;2-AQ37</f>
        <v>/2</v>
      </c>
      <c r="AO37" s="62" t="e">
        <f>SUM(VLOOKUP(O2,'Saisie résultats'!C9:CY158,MATCH(35,'Saisie résultats'!C7:CY7,0),0),VLOOKUP(O2,'Saisie résultats'!C9:CY158,MATCH(36,'Saisie résultats'!C7:CY7,0),0))</f>
        <v>#N/A</v>
      </c>
      <c r="AP37" s="62" t="e">
        <f>OR(LEN(VLOOKUP(O2,'Saisie résultats'!C9:CY158,MATCH(35,'Saisie résultats'!C7:CY7,0),0))=0,LEN(VLOOKUP(O2,'Saisie résultats'!C9:CY158,MATCH(36,'Saisie résultats'!C7:CY7,0),0))=0)</f>
        <v>#N/A</v>
      </c>
      <c r="AQ37" s="62">
        <f>COUNTIF('Saisie résultats'!AL8,"N")+COUNTIF('Saisie résultats'!AM8,"N")</f>
        <v>0</v>
      </c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CB37" s="62"/>
      <c r="CC37" s="62"/>
      <c r="CD37" s="62"/>
      <c r="CE37" s="62"/>
      <c r="CF37" s="62"/>
      <c r="CH37" s="62"/>
      <c r="CI37" s="62"/>
      <c r="CJ37" s="62"/>
      <c r="CK37" s="62"/>
      <c r="CL37" s="62"/>
      <c r="CN37" s="62"/>
      <c r="CO37" s="62"/>
      <c r="CP37" s="62"/>
      <c r="CQ37" s="62"/>
      <c r="CR37" s="62"/>
      <c r="CT37" s="62"/>
      <c r="CU37" s="62"/>
      <c r="CV37" s="62"/>
      <c r="CW37" s="62"/>
      <c r="CX37" s="62"/>
      <c r="CY37" s="62"/>
      <c r="CZ37" s="62"/>
      <c r="DA37" s="62"/>
      <c r="DC37" s="62"/>
      <c r="DD37" s="62"/>
      <c r="DE37" s="62"/>
      <c r="DF37" s="62"/>
      <c r="DG37" s="62"/>
      <c r="DI37" s="62"/>
      <c r="DJ37" s="62"/>
      <c r="DK37" s="62"/>
      <c r="DL37" s="62"/>
      <c r="DM37" s="62"/>
      <c r="DO37" s="62"/>
      <c r="DP37" s="62"/>
      <c r="DQ37" s="62"/>
      <c r="DR37" s="62"/>
      <c r="DS37" s="62"/>
      <c r="DU37" s="62"/>
      <c r="DV37" s="62"/>
      <c r="DW37" s="62"/>
      <c r="IO37" s="53"/>
      <c r="IP37" s="53"/>
      <c r="IQ37" s="53"/>
      <c r="IR37" s="53"/>
      <c r="IS37" s="53"/>
      <c r="IT37" s="53"/>
      <c r="IU37" s="53"/>
      <c r="IV37" s="53"/>
    </row>
    <row r="38" spans="1:256" s="27" customFormat="1" ht="3.75" customHeight="1">
      <c r="A38" s="74"/>
      <c r="C38" s="122"/>
      <c r="D38" s="70"/>
      <c r="E38" s="119" t="str">
        <f>IF(OR(AL35="",AL37="",AL39=""),"",IF(OR(AL35="A",AL37="A",AL39="A"),"A",SUM(AL35,AL37,AL39)))</f>
        <v>A</v>
      </c>
      <c r="F38" s="119"/>
      <c r="G38" s="120" t="str">
        <f>"/"&amp;10-SUM(AQ35:AQ39)</f>
        <v>/10</v>
      </c>
      <c r="H38" s="62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7"/>
      <c r="AL38" s="11"/>
      <c r="AM38" s="11"/>
      <c r="AN38" s="79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CB38" s="62"/>
      <c r="CC38" s="62"/>
      <c r="CD38" s="62"/>
      <c r="CE38" s="62"/>
      <c r="CF38" s="62"/>
      <c r="CH38" s="62"/>
      <c r="CI38" s="62"/>
      <c r="CJ38" s="62"/>
      <c r="CK38" s="62"/>
      <c r="CL38" s="62"/>
      <c r="CN38" s="62"/>
      <c r="CO38" s="62"/>
      <c r="CP38" s="62"/>
      <c r="CQ38" s="62"/>
      <c r="CR38" s="62"/>
      <c r="CT38" s="62"/>
      <c r="CU38" s="62"/>
      <c r="CV38" s="62"/>
      <c r="CW38" s="62"/>
      <c r="CX38" s="62"/>
      <c r="CY38" s="62"/>
      <c r="CZ38" s="62"/>
      <c r="DA38" s="62"/>
      <c r="DC38" s="62"/>
      <c r="DD38" s="62"/>
      <c r="DE38" s="62"/>
      <c r="DF38" s="62"/>
      <c r="DG38" s="62"/>
      <c r="DI38" s="62"/>
      <c r="DJ38" s="62"/>
      <c r="DK38" s="62"/>
      <c r="DL38" s="62"/>
      <c r="DM38" s="62"/>
      <c r="DO38" s="62"/>
      <c r="DP38" s="62"/>
      <c r="DQ38" s="62"/>
      <c r="DR38" s="62"/>
      <c r="DS38" s="62"/>
      <c r="DU38" s="62"/>
      <c r="DV38" s="62"/>
      <c r="DW38" s="62"/>
      <c r="IO38" s="53"/>
      <c r="IP38" s="53"/>
      <c r="IQ38" s="53"/>
      <c r="IR38" s="53"/>
      <c r="IS38" s="53"/>
      <c r="IT38" s="53"/>
      <c r="IU38" s="53"/>
      <c r="IV38" s="53"/>
    </row>
    <row r="39" spans="1:256" s="27" customFormat="1" ht="32.25" customHeight="1">
      <c r="A39" s="80"/>
      <c r="C39" s="122"/>
      <c r="D39" s="70"/>
      <c r="E39" s="119"/>
      <c r="F39" s="119"/>
      <c r="G39" s="120"/>
      <c r="H39" s="62"/>
      <c r="I39" s="117" t="s">
        <v>76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7"/>
      <c r="AL39" s="118" t="str">
        <f>IF(ISERROR(AO39),"A",AO39)</f>
        <v>A</v>
      </c>
      <c r="AM39" s="118"/>
      <c r="AN39" s="66" t="str">
        <f>"/"&amp;6-AQ39</f>
        <v>/6</v>
      </c>
      <c r="AO39" s="62" t="e">
        <f>SUM(VLOOKUP(O2,'Saisie résultats'!C9:CY158,MATCH(29,'Saisie résultats'!C7:CY7,0),0),VLOOKUP(O2,'Saisie résultats'!C9:CY158,MATCH(31,'Saisie résultats'!C7:CY7,0),0),VLOOKUP(O2,'Saisie résultats'!C9:CY158,MATCH(44,'Saisie résultats'!C7:CY7,0),0),VLOOKUP(O2,'Saisie résultats'!C9:CY158,MATCH(45,'Saisie résultats'!C7:CY7,0),0),VLOOKUP(O2,'Saisie résultats'!C9:CY158,MATCH(46,'Saisie résultats'!C7:CY7,0),0),VLOOKUP(O2,'Saisie résultats'!C9:CY158,MATCH(47,'Saisie résultats'!C7:CY7,0),0))</f>
        <v>#N/A</v>
      </c>
      <c r="AP39" s="62" t="e">
        <f>OR(LEN(VLOOKUP(O2,'Saisie résultats'!C9:CY158,MATCH(29,'Saisie résultats'!C7:CY7,0),0))=0,LEN(VLOOKUP(O2,'Saisie résultats'!C9:CY158,MATCH(31,'Saisie résultats'!C7:CY7,0),0))=0,LEN(VLOOKUP(O2,'Saisie résultats'!C9:CY158,MATCH(44,'Saisie résultats'!C7:CY7,0),0))=0,LEN(VLOOKUP(O2,'Saisie résultats'!C9:CY158,MATCH(45,'Saisie résultats'!C7:CY7,0),0))=0,LEN(VLOOKUP(O2,'Saisie résultats'!C9:CY158,MATCH(46,'Saisie résultats'!C7:CY7,0),0))=0,LEN(VLOOKUP(O2,'Saisie résultats'!C9:CY158,MATCH(47,'Saisie résultats'!C7:CY7,0),0))=0)</f>
        <v>#N/A</v>
      </c>
      <c r="AQ39" s="62">
        <f>COUNTIF('Saisie résultats'!AF8,"N")+COUNTIF('Saisie résultats'!AH8,"N")+COUNTIF('Saisie résultats'!AU8:AX8,"N")</f>
        <v>0</v>
      </c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CB39" s="62"/>
      <c r="CC39" s="62"/>
      <c r="CD39" s="62"/>
      <c r="CE39" s="62"/>
      <c r="CF39" s="62"/>
      <c r="CH39" s="62"/>
      <c r="CI39" s="62"/>
      <c r="CJ39" s="62"/>
      <c r="CK39" s="62"/>
      <c r="CL39" s="62"/>
      <c r="CN39" s="62"/>
      <c r="CO39" s="62"/>
      <c r="CP39" s="62"/>
      <c r="CQ39" s="62"/>
      <c r="CR39" s="62"/>
      <c r="CT39" s="62"/>
      <c r="CU39" s="62"/>
      <c r="CV39" s="62"/>
      <c r="CW39" s="62"/>
      <c r="CX39" s="62"/>
      <c r="CY39" s="62"/>
      <c r="CZ39" s="62"/>
      <c r="DA39" s="62"/>
      <c r="DC39" s="62"/>
      <c r="DD39" s="62"/>
      <c r="DE39" s="62"/>
      <c r="DF39" s="62"/>
      <c r="DG39" s="62"/>
      <c r="DI39" s="62"/>
      <c r="DJ39" s="62"/>
      <c r="DK39" s="62"/>
      <c r="DL39" s="62"/>
      <c r="DM39" s="62"/>
      <c r="DO39" s="62"/>
      <c r="DP39" s="62"/>
      <c r="DQ39" s="62"/>
      <c r="DR39" s="62"/>
      <c r="DS39" s="62"/>
      <c r="DU39" s="62"/>
      <c r="DV39" s="62"/>
      <c r="DW39" s="62"/>
      <c r="IO39" s="53"/>
      <c r="IP39" s="53"/>
      <c r="IQ39" s="53"/>
      <c r="IR39" s="53"/>
      <c r="IS39" s="53"/>
      <c r="IT39" s="53"/>
      <c r="IU39" s="53"/>
      <c r="IV39" s="53"/>
    </row>
    <row r="40" spans="3:256" s="27" customFormat="1" ht="12.75" customHeight="1">
      <c r="C40" s="70"/>
      <c r="D40" s="70"/>
      <c r="E40" s="70"/>
      <c r="F40" s="70"/>
      <c r="G40" s="75"/>
      <c r="H40" s="62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62"/>
      <c r="AL40" s="63"/>
      <c r="AM40" s="63"/>
      <c r="AN40" s="64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CB40" s="62"/>
      <c r="CC40" s="62"/>
      <c r="CD40" s="62"/>
      <c r="CE40" s="62"/>
      <c r="CF40" s="62"/>
      <c r="CH40" s="62"/>
      <c r="CI40" s="62"/>
      <c r="CJ40" s="62"/>
      <c r="CK40" s="62"/>
      <c r="CL40" s="62"/>
      <c r="CN40" s="62"/>
      <c r="CO40" s="62"/>
      <c r="CP40" s="62"/>
      <c r="CQ40" s="62"/>
      <c r="CR40" s="62"/>
      <c r="CT40" s="62"/>
      <c r="CU40" s="62"/>
      <c r="CV40" s="62"/>
      <c r="CW40" s="62"/>
      <c r="CX40" s="62"/>
      <c r="CY40" s="62"/>
      <c r="CZ40" s="62"/>
      <c r="DA40" s="62"/>
      <c r="DC40" s="62"/>
      <c r="DD40" s="62"/>
      <c r="DE40" s="62"/>
      <c r="DF40" s="62"/>
      <c r="DG40" s="62"/>
      <c r="DI40" s="62"/>
      <c r="DJ40" s="62"/>
      <c r="DK40" s="62"/>
      <c r="DL40" s="62"/>
      <c r="DM40" s="62"/>
      <c r="DO40" s="62"/>
      <c r="DP40" s="62"/>
      <c r="DQ40" s="62"/>
      <c r="DR40" s="62"/>
      <c r="DS40" s="62"/>
      <c r="DU40" s="62"/>
      <c r="DV40" s="62"/>
      <c r="DW40" s="62"/>
      <c r="IO40" s="53"/>
      <c r="IP40" s="53"/>
      <c r="IQ40" s="53"/>
      <c r="IR40" s="53"/>
      <c r="IS40" s="53"/>
      <c r="IT40" s="53"/>
      <c r="IU40" s="53"/>
      <c r="IV40" s="53"/>
    </row>
    <row r="41" spans="1:256" s="27" customFormat="1" ht="19.5" customHeight="1">
      <c r="A41" s="121" t="s">
        <v>77</v>
      </c>
      <c r="C41" s="116" t="s">
        <v>40</v>
      </c>
      <c r="D41" s="116"/>
      <c r="E41" s="116"/>
      <c r="F41" s="116"/>
      <c r="G41" s="116"/>
      <c r="H41" s="62"/>
      <c r="I41" s="117" t="s">
        <v>78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7"/>
      <c r="AL41" s="118" t="str">
        <f>IF(ISERROR(AO41),"A",AO41)</f>
        <v>A</v>
      </c>
      <c r="AM41" s="118"/>
      <c r="AN41" s="66" t="str">
        <f>"/"&amp;2-AQ41</f>
        <v>/2</v>
      </c>
      <c r="AO41" s="62" t="e">
        <f>SUM(VLOOKUP(O2,'Saisie résultats'!C9:CY158,MATCH(64,'Saisie résultats'!C7:CY7,0),0),VLOOKUP(O2,'Saisie résultats'!C9:CY158,MATCH(65,'Saisie résultats'!C7:CY7,0),0))</f>
        <v>#N/A</v>
      </c>
      <c r="AP41" s="62" t="e">
        <f>OR(LEN(VLOOKUP(O2,'Saisie résultats'!C9:CY158,MATCH(64,'Saisie résultats'!C7:CY7,0),0))=0,LEN(VLOOKUP(O2,'Saisie résultats'!C9:CY158,MATCH(65,'Saisie résultats'!C7:CY7,0),0))=0)</f>
        <v>#N/A</v>
      </c>
      <c r="AQ41" s="62">
        <f>COUNTIF('Saisie résultats'!BO8,"N")+COUNTIF('Saisie résultats'!BP8,"N")</f>
        <v>0</v>
      </c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CB41" s="62"/>
      <c r="CC41" s="62"/>
      <c r="CD41" s="62"/>
      <c r="CE41" s="62"/>
      <c r="CF41" s="62"/>
      <c r="CH41" s="62"/>
      <c r="CI41" s="62"/>
      <c r="CJ41" s="62"/>
      <c r="CK41" s="62"/>
      <c r="CL41" s="62"/>
      <c r="CN41" s="62"/>
      <c r="CO41" s="62"/>
      <c r="CP41" s="62"/>
      <c r="CQ41" s="62"/>
      <c r="CR41" s="62"/>
      <c r="CT41" s="62"/>
      <c r="CU41" s="62"/>
      <c r="CV41" s="62"/>
      <c r="CW41" s="62"/>
      <c r="CX41" s="62"/>
      <c r="CY41" s="62"/>
      <c r="CZ41" s="62"/>
      <c r="DA41" s="62"/>
      <c r="DC41" s="62"/>
      <c r="DD41" s="62"/>
      <c r="DE41" s="62"/>
      <c r="DF41" s="62"/>
      <c r="DG41" s="62"/>
      <c r="DI41" s="62"/>
      <c r="DJ41" s="62"/>
      <c r="DK41" s="62"/>
      <c r="DL41" s="62"/>
      <c r="DM41" s="62"/>
      <c r="DO41" s="62"/>
      <c r="DP41" s="62"/>
      <c r="DQ41" s="62"/>
      <c r="DR41" s="62"/>
      <c r="DS41" s="62"/>
      <c r="DU41" s="62"/>
      <c r="DV41" s="62"/>
      <c r="DW41" s="62"/>
      <c r="IO41" s="53"/>
      <c r="IP41" s="53"/>
      <c r="IQ41" s="53"/>
      <c r="IR41" s="53"/>
      <c r="IS41" s="53"/>
      <c r="IT41" s="53"/>
      <c r="IU41" s="53"/>
      <c r="IV41" s="53"/>
    </row>
    <row r="42" spans="1:256" s="27" customFormat="1" ht="3.75" customHeight="1">
      <c r="A42" s="121"/>
      <c r="C42" s="116"/>
      <c r="D42" s="116"/>
      <c r="E42" s="116"/>
      <c r="F42" s="116"/>
      <c r="G42" s="116"/>
      <c r="H42" s="62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7"/>
      <c r="AL42" s="63"/>
      <c r="AM42" s="63"/>
      <c r="AN42" s="64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CB42" s="62"/>
      <c r="CC42" s="62"/>
      <c r="CD42" s="62"/>
      <c r="CE42" s="62"/>
      <c r="CF42" s="62"/>
      <c r="CH42" s="62"/>
      <c r="CI42" s="62"/>
      <c r="CJ42" s="62"/>
      <c r="CK42" s="62"/>
      <c r="CL42" s="62"/>
      <c r="CN42" s="62"/>
      <c r="CO42" s="62"/>
      <c r="CP42" s="62"/>
      <c r="CQ42" s="62"/>
      <c r="CR42" s="62"/>
      <c r="CT42" s="62"/>
      <c r="CU42" s="62"/>
      <c r="CV42" s="62"/>
      <c r="CW42" s="62"/>
      <c r="CX42" s="62"/>
      <c r="CY42" s="62"/>
      <c r="CZ42" s="62"/>
      <c r="DA42" s="62"/>
      <c r="DC42" s="62"/>
      <c r="DD42" s="62"/>
      <c r="DE42" s="62"/>
      <c r="DF42" s="62"/>
      <c r="DG42" s="62"/>
      <c r="DI42" s="62"/>
      <c r="DJ42" s="62"/>
      <c r="DK42" s="62"/>
      <c r="DL42" s="62"/>
      <c r="DM42" s="62"/>
      <c r="DO42" s="62"/>
      <c r="DP42" s="62"/>
      <c r="DQ42" s="62"/>
      <c r="DR42" s="62"/>
      <c r="DS42" s="62"/>
      <c r="DU42" s="62"/>
      <c r="DV42" s="62"/>
      <c r="DW42" s="62"/>
      <c r="IO42" s="53"/>
      <c r="IP42" s="53"/>
      <c r="IQ42" s="53"/>
      <c r="IR42" s="53"/>
      <c r="IS42" s="53"/>
      <c r="IT42" s="53"/>
      <c r="IU42" s="53"/>
      <c r="IV42" s="53"/>
    </row>
    <row r="43" spans="1:256" s="27" customFormat="1" ht="19.5" customHeight="1">
      <c r="A43" s="121"/>
      <c r="C43" s="116"/>
      <c r="D43" s="116"/>
      <c r="E43" s="116"/>
      <c r="F43" s="116"/>
      <c r="G43" s="116"/>
      <c r="H43" s="62"/>
      <c r="I43" s="117" t="s">
        <v>79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7"/>
      <c r="AL43" s="118" t="str">
        <f>IF(ISERROR(AO43),"A",AO43)</f>
        <v>A</v>
      </c>
      <c r="AM43" s="118"/>
      <c r="AN43" s="66" t="str">
        <f>"/"&amp;3-AQ43</f>
        <v>/3</v>
      </c>
      <c r="AO43" s="62" t="e">
        <f>SUM(VLOOKUP(O2,'Saisie résultats'!C9:CY158,MATCH(66,'Saisie résultats'!C7:CY7,0),0),VLOOKUP(O2,'Saisie résultats'!C9:CY158,MATCH(67,'Saisie résultats'!C7:CY7,0),0),VLOOKUP(O2,'Saisie résultats'!C9:CY158,MATCH(68,'Saisie résultats'!C7:CY7,0),0))</f>
        <v>#N/A</v>
      </c>
      <c r="AP43" s="62" t="e">
        <f>OR(LEN(VLOOKUP(O2,'Saisie résultats'!C9:CY158,MATCH(66,'Saisie résultats'!C7:CY7,0),0))=0,LEN(VLOOKUP(O2,'Saisie résultats'!C9:CY158,MATCH(67,'Saisie résultats'!C7:CY7,0),0))=0,LEN(VLOOKUP(O2,'Saisie résultats'!C9:CY158,MATCH(68,'Saisie résultats'!C7:CY7,0),0))=0)</f>
        <v>#N/A</v>
      </c>
      <c r="AQ43" s="62">
        <f>COUNTIF('Saisie résultats'!BQ8:BS8,"N")</f>
        <v>0</v>
      </c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CB43" s="62"/>
      <c r="CC43" s="62"/>
      <c r="CD43" s="62"/>
      <c r="CE43" s="62"/>
      <c r="CF43" s="62"/>
      <c r="CH43" s="62"/>
      <c r="CI43" s="62"/>
      <c r="CJ43" s="62"/>
      <c r="CK43" s="62"/>
      <c r="CL43" s="62"/>
      <c r="CN43" s="62"/>
      <c r="CO43" s="62"/>
      <c r="CP43" s="62"/>
      <c r="CQ43" s="62"/>
      <c r="CR43" s="62"/>
      <c r="CT43" s="62"/>
      <c r="CU43" s="62"/>
      <c r="CV43" s="62"/>
      <c r="CW43" s="62"/>
      <c r="CX43" s="62"/>
      <c r="CY43" s="62"/>
      <c r="CZ43" s="62"/>
      <c r="DA43" s="62"/>
      <c r="DC43" s="62"/>
      <c r="DD43" s="62"/>
      <c r="DE43" s="62"/>
      <c r="DF43" s="62"/>
      <c r="DG43" s="62"/>
      <c r="DI43" s="62"/>
      <c r="DJ43" s="62"/>
      <c r="DK43" s="62"/>
      <c r="DL43" s="62"/>
      <c r="DM43" s="62"/>
      <c r="DO43" s="62"/>
      <c r="DP43" s="62"/>
      <c r="DQ43" s="62"/>
      <c r="DR43" s="62"/>
      <c r="DS43" s="62"/>
      <c r="DU43" s="62"/>
      <c r="DV43" s="62"/>
      <c r="DW43" s="62"/>
      <c r="IO43" s="53"/>
      <c r="IP43" s="53"/>
      <c r="IQ43" s="53"/>
      <c r="IR43" s="53"/>
      <c r="IS43" s="53"/>
      <c r="IT43" s="53"/>
      <c r="IU43" s="53"/>
      <c r="IV43" s="53"/>
    </row>
    <row r="44" spans="1:256" s="27" customFormat="1" ht="3.75" customHeight="1">
      <c r="A44" s="121"/>
      <c r="C44" s="119" t="str">
        <f>IF(OR(AL41="",AL43="",AL45=""),"",IF(OR(AL41="A",AL43="A",AL45="A"),"A",SUM(AL41,AL43,AL45)))</f>
        <v>A</v>
      </c>
      <c r="D44" s="119"/>
      <c r="E44" s="119"/>
      <c r="F44" s="120" t="str">
        <f>"/"&amp;8-SUM(AQ41:AQ45)</f>
        <v>/8</v>
      </c>
      <c r="G44" s="120"/>
      <c r="H44" s="62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7"/>
      <c r="AL44" s="63"/>
      <c r="AM44" s="63"/>
      <c r="AN44" s="64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CB44" s="62"/>
      <c r="CC44" s="62"/>
      <c r="CD44" s="62"/>
      <c r="CE44" s="62"/>
      <c r="CF44" s="62"/>
      <c r="CH44" s="62"/>
      <c r="CI44" s="62"/>
      <c r="CJ44" s="62"/>
      <c r="CK44" s="62"/>
      <c r="CL44" s="62"/>
      <c r="CN44" s="62"/>
      <c r="CO44" s="62"/>
      <c r="CP44" s="62"/>
      <c r="CQ44" s="62"/>
      <c r="CR44" s="62"/>
      <c r="CT44" s="62"/>
      <c r="CU44" s="62"/>
      <c r="CV44" s="62"/>
      <c r="CW44" s="62"/>
      <c r="CX44" s="62"/>
      <c r="CY44" s="62"/>
      <c r="CZ44" s="62"/>
      <c r="DA44" s="62"/>
      <c r="DC44" s="62"/>
      <c r="DD44" s="62"/>
      <c r="DE44" s="62"/>
      <c r="DF44" s="62"/>
      <c r="DG44" s="62"/>
      <c r="DI44" s="62"/>
      <c r="DJ44" s="62"/>
      <c r="DK44" s="62"/>
      <c r="DL44" s="62"/>
      <c r="DM44" s="62"/>
      <c r="DO44" s="62"/>
      <c r="DP44" s="62"/>
      <c r="DQ44" s="62"/>
      <c r="DR44" s="62"/>
      <c r="DS44" s="62"/>
      <c r="DU44" s="62"/>
      <c r="DV44" s="62"/>
      <c r="DW44" s="62"/>
      <c r="IO44" s="53"/>
      <c r="IP44" s="53"/>
      <c r="IQ44" s="53"/>
      <c r="IR44" s="53"/>
      <c r="IS44" s="53"/>
      <c r="IT44" s="53"/>
      <c r="IU44" s="53"/>
      <c r="IV44" s="53"/>
    </row>
    <row r="45" spans="1:256" s="27" customFormat="1" ht="19.5" customHeight="1">
      <c r="A45" s="121"/>
      <c r="C45" s="119"/>
      <c r="D45" s="119"/>
      <c r="E45" s="119"/>
      <c r="F45" s="120"/>
      <c r="G45" s="120"/>
      <c r="H45" s="62"/>
      <c r="I45" s="117" t="s">
        <v>80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7"/>
      <c r="AL45" s="118" t="str">
        <f>IF(ISERROR(AO45),"A",AO45)</f>
        <v>A</v>
      </c>
      <c r="AM45" s="118"/>
      <c r="AN45" s="66" t="str">
        <f>"/"&amp;3-AQ45</f>
        <v>/3</v>
      </c>
      <c r="AO45" s="62" t="e">
        <f>SUM(VLOOKUP(O2,'Saisie résultats'!C9:CY158,MATCH(71,'Saisie résultats'!C7:CY7,0),0),VLOOKUP(O2,'Saisie résultats'!C9:CY158,MATCH(72,'Saisie résultats'!C7:CY7,0),0),VLOOKUP(O2,'Saisie résultats'!C9:CY158,MATCH(73,'Saisie résultats'!C7:CY7,0),0))</f>
        <v>#N/A</v>
      </c>
      <c r="AP45" s="62" t="e">
        <f>OR(LEN(VLOOKUP(O2,'Saisie résultats'!C9:CY158,MATCH(71,'Saisie résultats'!C7:CY7,0),0))=0,LEN(VLOOKUP(O2,'Saisie résultats'!C9:CY158,MATCH(72,'Saisie résultats'!C7:CY7,0),0))=0,LEN(VLOOKUP(O2,'Saisie résultats'!C9:CY158,MATCH(73,'Saisie résultats'!C7:CY7,0),0))=0)</f>
        <v>#N/A</v>
      </c>
      <c r="AQ45" s="62">
        <f>COUNTIF('Saisie résultats'!BV8:BX8,"N")</f>
        <v>0</v>
      </c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CB45" s="62"/>
      <c r="CC45" s="62"/>
      <c r="CD45" s="62"/>
      <c r="CE45" s="62"/>
      <c r="CF45" s="62"/>
      <c r="CH45" s="62"/>
      <c r="CI45" s="62"/>
      <c r="CJ45" s="62"/>
      <c r="CK45" s="62"/>
      <c r="CL45" s="62"/>
      <c r="CN45" s="62"/>
      <c r="CO45" s="62"/>
      <c r="CP45" s="62"/>
      <c r="CQ45" s="62"/>
      <c r="CR45" s="62"/>
      <c r="CT45" s="62"/>
      <c r="CU45" s="62"/>
      <c r="CV45" s="62"/>
      <c r="CW45" s="62"/>
      <c r="CX45" s="62"/>
      <c r="CY45" s="62"/>
      <c r="CZ45" s="62"/>
      <c r="DA45" s="62"/>
      <c r="DC45" s="62"/>
      <c r="DD45" s="62"/>
      <c r="DE45" s="62"/>
      <c r="DF45" s="62"/>
      <c r="DG45" s="62"/>
      <c r="DI45" s="62"/>
      <c r="DJ45" s="62"/>
      <c r="DK45" s="62"/>
      <c r="DL45" s="62"/>
      <c r="DM45" s="62"/>
      <c r="DO45" s="62"/>
      <c r="DP45" s="62"/>
      <c r="DQ45" s="62"/>
      <c r="DR45" s="62"/>
      <c r="DS45" s="62"/>
      <c r="DU45" s="62"/>
      <c r="DV45" s="62"/>
      <c r="DW45" s="62"/>
      <c r="IO45" s="53"/>
      <c r="IP45" s="53"/>
      <c r="IQ45" s="53"/>
      <c r="IR45" s="53"/>
      <c r="IS45" s="53"/>
      <c r="IT45" s="53"/>
      <c r="IU45" s="53"/>
      <c r="IV45" s="53"/>
    </row>
    <row r="46" spans="1:256" s="27" customFormat="1" ht="3.75" customHeight="1">
      <c r="A46" s="121"/>
      <c r="C46" s="69"/>
      <c r="D46" s="69"/>
      <c r="E46" s="69"/>
      <c r="F46" s="69"/>
      <c r="G46" s="69"/>
      <c r="H46" s="62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7"/>
      <c r="AL46" s="63"/>
      <c r="AM46" s="63"/>
      <c r="AN46" s="64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CB46" s="62"/>
      <c r="CC46" s="62"/>
      <c r="CD46" s="62"/>
      <c r="CE46" s="62"/>
      <c r="CF46" s="62"/>
      <c r="CH46" s="62"/>
      <c r="CI46" s="62"/>
      <c r="CJ46" s="62"/>
      <c r="CK46" s="62"/>
      <c r="CL46" s="62"/>
      <c r="CN46" s="62"/>
      <c r="CO46" s="62"/>
      <c r="CP46" s="62"/>
      <c r="CQ46" s="62"/>
      <c r="CR46" s="62"/>
      <c r="CT46" s="62"/>
      <c r="CU46" s="62"/>
      <c r="CV46" s="62"/>
      <c r="CW46" s="62"/>
      <c r="CX46" s="62"/>
      <c r="CY46" s="62"/>
      <c r="CZ46" s="62"/>
      <c r="DA46" s="62"/>
      <c r="DC46" s="62"/>
      <c r="DD46" s="62"/>
      <c r="DE46" s="62"/>
      <c r="DF46" s="62"/>
      <c r="DG46" s="62"/>
      <c r="DI46" s="62"/>
      <c r="DJ46" s="62"/>
      <c r="DK46" s="62"/>
      <c r="DL46" s="62"/>
      <c r="DM46" s="62"/>
      <c r="DO46" s="62"/>
      <c r="DP46" s="62"/>
      <c r="DQ46" s="62"/>
      <c r="DR46" s="62"/>
      <c r="DS46" s="62"/>
      <c r="DU46" s="62"/>
      <c r="DV46" s="62"/>
      <c r="DW46" s="62"/>
      <c r="IO46" s="53"/>
      <c r="IP46" s="53"/>
      <c r="IQ46" s="53"/>
      <c r="IR46" s="53"/>
      <c r="IS46" s="53"/>
      <c r="IT46" s="53"/>
      <c r="IU46" s="53"/>
      <c r="IV46" s="53"/>
    </row>
    <row r="47" spans="1:256" s="27" customFormat="1" ht="19.5" customHeight="1">
      <c r="A47" s="121"/>
      <c r="C47" s="116" t="s">
        <v>41</v>
      </c>
      <c r="D47" s="116"/>
      <c r="E47" s="116"/>
      <c r="F47" s="116"/>
      <c r="G47" s="116"/>
      <c r="H47" s="62"/>
      <c r="I47" s="117" t="s">
        <v>81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7"/>
      <c r="AL47" s="118" t="str">
        <f>IF(ISERROR(AO47),"A",AO47)</f>
        <v>A</v>
      </c>
      <c r="AM47" s="118"/>
      <c r="AN47" s="66" t="str">
        <f>"/"&amp;2-AQ47</f>
        <v>/2</v>
      </c>
      <c r="AO47" s="62" t="e">
        <f>SUM(VLOOKUP(O2,'Saisie résultats'!C9:CY158,MATCH(74,'Saisie résultats'!C7:CY7,0),0),VLOOKUP(O2,'Saisie résultats'!C9:CY158,MATCH(75,'Saisie résultats'!C7:CY7,0),0))</f>
        <v>#N/A</v>
      </c>
      <c r="AP47" s="62" t="e">
        <f>OR(LEN(VLOOKUP(O2,'Saisie résultats'!C9:CY158,MATCH(74,'Saisie résultats'!C7:CY7,0),0))=0,LEN(VLOOKUP(O2,'Saisie résultats'!C9:CY158,MATCH(75,'Saisie résultats'!C7:CY7,0),0))=0)</f>
        <v>#N/A</v>
      </c>
      <c r="AQ47" s="62">
        <f>COUNTIF('Saisie résultats'!BY8,"N")+COUNTIF('Saisie résultats'!BZ8,"N")</f>
        <v>0</v>
      </c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CB47" s="62"/>
      <c r="CC47" s="62"/>
      <c r="CD47" s="62"/>
      <c r="CE47" s="62"/>
      <c r="CF47" s="62"/>
      <c r="CH47" s="62"/>
      <c r="CI47" s="62"/>
      <c r="CJ47" s="62"/>
      <c r="CK47" s="62"/>
      <c r="CL47" s="62"/>
      <c r="CN47" s="62"/>
      <c r="CO47" s="62"/>
      <c r="CP47" s="62"/>
      <c r="CQ47" s="62"/>
      <c r="CR47" s="62"/>
      <c r="CT47" s="62"/>
      <c r="CU47" s="62"/>
      <c r="CV47" s="62"/>
      <c r="CW47" s="62"/>
      <c r="CX47" s="62"/>
      <c r="CY47" s="62"/>
      <c r="CZ47" s="62"/>
      <c r="DA47" s="62"/>
      <c r="DC47" s="62"/>
      <c r="DD47" s="62"/>
      <c r="DE47" s="62"/>
      <c r="DF47" s="62"/>
      <c r="DG47" s="62"/>
      <c r="DI47" s="62"/>
      <c r="DJ47" s="62"/>
      <c r="DK47" s="62"/>
      <c r="DL47" s="62"/>
      <c r="DM47" s="62"/>
      <c r="DO47" s="62"/>
      <c r="DP47" s="62"/>
      <c r="DQ47" s="62"/>
      <c r="DR47" s="62"/>
      <c r="DS47" s="62"/>
      <c r="DU47" s="62"/>
      <c r="DV47" s="62"/>
      <c r="DW47" s="62"/>
      <c r="IO47" s="53"/>
      <c r="IP47" s="53"/>
      <c r="IQ47" s="53"/>
      <c r="IR47" s="53"/>
      <c r="IS47" s="53"/>
      <c r="IT47" s="53"/>
      <c r="IU47" s="53"/>
      <c r="IV47" s="53"/>
    </row>
    <row r="48" spans="1:256" s="27" customFormat="1" ht="3.75" customHeight="1">
      <c r="A48" s="121"/>
      <c r="C48" s="116"/>
      <c r="D48" s="116"/>
      <c r="E48" s="116"/>
      <c r="F48" s="116"/>
      <c r="G48" s="116"/>
      <c r="H48" s="62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"/>
      <c r="AL48" s="11"/>
      <c r="AM48" s="11"/>
      <c r="AN48" s="79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CB48" s="62"/>
      <c r="CC48" s="62"/>
      <c r="CD48" s="62"/>
      <c r="CE48" s="62"/>
      <c r="CF48" s="62"/>
      <c r="CH48" s="62"/>
      <c r="CI48" s="62"/>
      <c r="CJ48" s="62"/>
      <c r="CK48" s="62"/>
      <c r="CL48" s="62"/>
      <c r="CN48" s="62"/>
      <c r="CO48" s="62"/>
      <c r="CP48" s="62"/>
      <c r="CQ48" s="62"/>
      <c r="CR48" s="62"/>
      <c r="CT48" s="62"/>
      <c r="CU48" s="62"/>
      <c r="CV48" s="62"/>
      <c r="CW48" s="62"/>
      <c r="CX48" s="62"/>
      <c r="CY48" s="62"/>
      <c r="CZ48" s="62"/>
      <c r="DA48" s="62"/>
      <c r="DC48" s="62"/>
      <c r="DD48" s="62"/>
      <c r="DE48" s="62"/>
      <c r="DF48" s="62"/>
      <c r="DG48" s="62"/>
      <c r="DI48" s="62"/>
      <c r="DJ48" s="62"/>
      <c r="DK48" s="62"/>
      <c r="DL48" s="62"/>
      <c r="DM48" s="62"/>
      <c r="DO48" s="62"/>
      <c r="DP48" s="62"/>
      <c r="DQ48" s="62"/>
      <c r="DR48" s="62"/>
      <c r="DS48" s="62"/>
      <c r="DU48" s="62"/>
      <c r="DV48" s="62"/>
      <c r="DW48" s="62"/>
      <c r="IO48" s="53"/>
      <c r="IP48" s="53"/>
      <c r="IQ48" s="53"/>
      <c r="IR48" s="53"/>
      <c r="IS48" s="53"/>
      <c r="IT48" s="53"/>
      <c r="IU48" s="53"/>
      <c r="IV48" s="53"/>
    </row>
    <row r="49" spans="1:256" s="27" customFormat="1" ht="19.5" customHeight="1">
      <c r="A49" s="121"/>
      <c r="C49" s="116"/>
      <c r="D49" s="116"/>
      <c r="E49" s="116"/>
      <c r="F49" s="116"/>
      <c r="G49" s="116"/>
      <c r="H49" s="62"/>
      <c r="I49" s="117" t="s">
        <v>82</v>
      </c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7"/>
      <c r="AL49" s="118" t="str">
        <f>IF(ISERROR(AO49),"A",AO49)</f>
        <v>A</v>
      </c>
      <c r="AM49" s="118"/>
      <c r="AN49" s="66" t="str">
        <f>"/"&amp;2-AQ49</f>
        <v>/2</v>
      </c>
      <c r="AO49" s="62" t="e">
        <f>SUM(VLOOKUP(O2,'Saisie résultats'!C9:CY158,MATCH(69,'Saisie résultats'!C7:CY7,0),0),VLOOKUP(O2,'Saisie résultats'!C9:CY158,MATCH(70,'Saisie résultats'!C7:CY7,0),0))</f>
        <v>#N/A</v>
      </c>
      <c r="AP49" s="62" t="e">
        <f>OR(LEN(VLOOKUP(O2,'Saisie résultats'!C9:CY158,MATCH(69,'Saisie résultats'!C7:CY7,0),0))=0,LEN(VLOOKUP(O2,'Saisie résultats'!C9:CY158,MATCH(70,'Saisie résultats'!C7:CY7,0),0))=0)</f>
        <v>#N/A</v>
      </c>
      <c r="AQ49" s="62">
        <f>COUNTIF('Saisie résultats'!BT8,"N")+COUNTIF('Saisie résultats'!BU8,"N")</f>
        <v>0</v>
      </c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CB49" s="62"/>
      <c r="CC49" s="62"/>
      <c r="CD49" s="62"/>
      <c r="CE49" s="62"/>
      <c r="CF49" s="62"/>
      <c r="CH49" s="62"/>
      <c r="CI49" s="62"/>
      <c r="CJ49" s="62"/>
      <c r="CK49" s="62"/>
      <c r="CL49" s="62"/>
      <c r="CN49" s="62"/>
      <c r="CO49" s="62"/>
      <c r="CP49" s="62"/>
      <c r="CQ49" s="62"/>
      <c r="CR49" s="62"/>
      <c r="CT49" s="62"/>
      <c r="CU49" s="62"/>
      <c r="CV49" s="62"/>
      <c r="CW49" s="62"/>
      <c r="CX49" s="62"/>
      <c r="CY49" s="62"/>
      <c r="CZ49" s="62"/>
      <c r="DA49" s="62"/>
      <c r="DC49" s="62"/>
      <c r="DD49" s="62"/>
      <c r="DE49" s="62"/>
      <c r="DF49" s="62"/>
      <c r="DG49" s="62"/>
      <c r="DI49" s="62"/>
      <c r="DJ49" s="62"/>
      <c r="DK49" s="62"/>
      <c r="DL49" s="62"/>
      <c r="DM49" s="62"/>
      <c r="DO49" s="62"/>
      <c r="DP49" s="62"/>
      <c r="DQ49" s="62"/>
      <c r="DR49" s="62"/>
      <c r="DS49" s="62"/>
      <c r="DU49" s="62"/>
      <c r="DV49" s="62"/>
      <c r="DW49" s="62"/>
      <c r="IO49" s="53"/>
      <c r="IP49" s="53"/>
      <c r="IQ49" s="53"/>
      <c r="IR49" s="53"/>
      <c r="IS49" s="53"/>
      <c r="IT49" s="53"/>
      <c r="IU49" s="53"/>
      <c r="IV49" s="53"/>
    </row>
    <row r="50" spans="1:256" s="27" customFormat="1" ht="3.75" customHeight="1">
      <c r="A50" s="121"/>
      <c r="C50" s="116"/>
      <c r="D50" s="116"/>
      <c r="E50" s="116"/>
      <c r="F50" s="116"/>
      <c r="G50" s="116"/>
      <c r="H50" s="62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7"/>
      <c r="AL50" s="63"/>
      <c r="AM50" s="63"/>
      <c r="AN50" s="64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CB50" s="62"/>
      <c r="CC50" s="62"/>
      <c r="CD50" s="62"/>
      <c r="CE50" s="62"/>
      <c r="CF50" s="62"/>
      <c r="CH50" s="62"/>
      <c r="CI50" s="62"/>
      <c r="CJ50" s="62"/>
      <c r="CK50" s="62"/>
      <c r="CL50" s="62"/>
      <c r="CN50" s="62"/>
      <c r="CO50" s="62"/>
      <c r="CP50" s="62"/>
      <c r="CQ50" s="62"/>
      <c r="CR50" s="62"/>
      <c r="CT50" s="62"/>
      <c r="CU50" s="62"/>
      <c r="CV50" s="62"/>
      <c r="CW50" s="62"/>
      <c r="CX50" s="62"/>
      <c r="CY50" s="62"/>
      <c r="CZ50" s="62"/>
      <c r="DA50" s="62"/>
      <c r="DC50" s="62"/>
      <c r="DD50" s="62"/>
      <c r="DE50" s="62"/>
      <c r="DF50" s="62"/>
      <c r="DG50" s="62"/>
      <c r="DI50" s="62"/>
      <c r="DJ50" s="62"/>
      <c r="DK50" s="62"/>
      <c r="DL50" s="62"/>
      <c r="DM50" s="62"/>
      <c r="DO50" s="62"/>
      <c r="DP50" s="62"/>
      <c r="DQ50" s="62"/>
      <c r="DR50" s="62"/>
      <c r="DS50" s="62"/>
      <c r="DU50" s="62"/>
      <c r="DV50" s="62"/>
      <c r="DW50" s="62"/>
      <c r="IO50" s="53"/>
      <c r="IP50" s="53"/>
      <c r="IQ50" s="53"/>
      <c r="IR50" s="53"/>
      <c r="IS50" s="53"/>
      <c r="IT50" s="53"/>
      <c r="IU50" s="53"/>
      <c r="IV50" s="53"/>
    </row>
    <row r="51" spans="1:256" s="27" customFormat="1" ht="19.5" customHeight="1">
      <c r="A51" s="121"/>
      <c r="C51" s="116"/>
      <c r="D51" s="116"/>
      <c r="E51" s="116"/>
      <c r="F51" s="116"/>
      <c r="G51" s="116"/>
      <c r="H51" s="62"/>
      <c r="I51" s="117" t="s">
        <v>83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7"/>
      <c r="AL51" s="118" t="str">
        <f>IF(ISERROR(AO51),"A",AO51)</f>
        <v>A</v>
      </c>
      <c r="AM51" s="118"/>
      <c r="AN51" s="66" t="str">
        <f>"/"&amp;4-AQ51</f>
        <v>/4</v>
      </c>
      <c r="AO51" s="62" t="e">
        <f>SUM(VLOOKUP(O2,'Saisie résultats'!C9:CY158,MATCH(78,'Saisie résultats'!C7:CY7,0),0),VLOOKUP(O2,'Saisie résultats'!C9:CY158,MATCH(79,'Saisie résultats'!C7:CY7,0),0),VLOOKUP(O2,'Saisie résultats'!C9:CY158,MATCH(80,'Saisie résultats'!C7:CY7,0),0),VLOOKUP(O2,'Saisie résultats'!C9:CY158,MATCH(81,'Saisie résultats'!C7:CY7,0),0))</f>
        <v>#N/A</v>
      </c>
      <c r="AP51" s="62" t="e">
        <f>OR(LEN(VLOOKUP(O2,'Saisie résultats'!C9:CY158,MATCH(78,'Saisie résultats'!C7:CY7,0),0))=0,LEN(VLOOKUP(O2,'Saisie résultats'!C9:CY158,MATCH(79,'Saisie résultats'!C7:CY7,0),0))=0,LEN(VLOOKUP(O2,'Saisie résultats'!C9:CY158,MATCH(80,'Saisie résultats'!C7:CY7,0),0))=0,LEN(VLOOKUP(O2,'Saisie résultats'!C9:CY158,MATCH(81,'Saisie résultats'!C7:CY7,0),0))=0)</f>
        <v>#N/A</v>
      </c>
      <c r="AQ51" s="62">
        <f>COUNTIF('Saisie résultats'!CC8:CF8,"N")</f>
        <v>0</v>
      </c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CB51" s="62"/>
      <c r="CC51" s="62"/>
      <c r="CD51" s="62"/>
      <c r="CE51" s="62"/>
      <c r="CF51" s="62"/>
      <c r="CH51" s="62"/>
      <c r="CI51" s="62"/>
      <c r="CJ51" s="62"/>
      <c r="CK51" s="62"/>
      <c r="CL51" s="62"/>
      <c r="CN51" s="62"/>
      <c r="CO51" s="62"/>
      <c r="CP51" s="62"/>
      <c r="CQ51" s="62"/>
      <c r="CR51" s="62"/>
      <c r="CT51" s="62"/>
      <c r="CU51" s="62"/>
      <c r="CV51" s="62"/>
      <c r="CW51" s="62"/>
      <c r="CX51" s="62"/>
      <c r="CY51" s="62"/>
      <c r="CZ51" s="62"/>
      <c r="DA51" s="62"/>
      <c r="DC51" s="62"/>
      <c r="DD51" s="62"/>
      <c r="DE51" s="62"/>
      <c r="DF51" s="62"/>
      <c r="DG51" s="62"/>
      <c r="DI51" s="62"/>
      <c r="DJ51" s="62"/>
      <c r="DK51" s="62"/>
      <c r="DL51" s="62"/>
      <c r="DM51" s="62"/>
      <c r="DO51" s="62"/>
      <c r="DP51" s="62"/>
      <c r="DQ51" s="62"/>
      <c r="DR51" s="62"/>
      <c r="DS51" s="62"/>
      <c r="DU51" s="62"/>
      <c r="DV51" s="62"/>
      <c r="DW51" s="62"/>
      <c r="IO51" s="53"/>
      <c r="IP51" s="53"/>
      <c r="IQ51" s="53"/>
      <c r="IR51" s="53"/>
      <c r="IS51" s="53"/>
      <c r="IT51" s="53"/>
      <c r="IU51" s="53"/>
      <c r="IV51" s="53"/>
    </row>
    <row r="52" spans="1:256" s="27" customFormat="1" ht="3.75" customHeight="1">
      <c r="A52" s="121"/>
      <c r="C52" s="119" t="str">
        <f>IF(OR(AL47="",AL49="",AL51="",AL53="",AL55=""),"",IF(OR(AL47="A",AL49="A",AL51="A",AL53="A",AL55="A"),"A",SUM(AL47,AL49,AL51,AL53,AL55)))</f>
        <v>A</v>
      </c>
      <c r="D52" s="119"/>
      <c r="E52" s="119"/>
      <c r="F52" s="120" t="str">
        <f>"/"&amp;12-SUM(AQ47:AQ55)</f>
        <v>/12</v>
      </c>
      <c r="G52" s="120"/>
      <c r="H52" s="6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7"/>
      <c r="AL52" s="63"/>
      <c r="AM52" s="63"/>
      <c r="AN52" s="64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CB52" s="62"/>
      <c r="CC52" s="62"/>
      <c r="CD52" s="62"/>
      <c r="CE52" s="62"/>
      <c r="CF52" s="62"/>
      <c r="CH52" s="62"/>
      <c r="CI52" s="62"/>
      <c r="CJ52" s="62"/>
      <c r="CK52" s="62"/>
      <c r="CL52" s="62"/>
      <c r="CN52" s="62"/>
      <c r="CO52" s="62"/>
      <c r="CP52" s="62"/>
      <c r="CQ52" s="62"/>
      <c r="CR52" s="62"/>
      <c r="CT52" s="62"/>
      <c r="CU52" s="62"/>
      <c r="CV52" s="62"/>
      <c r="CW52" s="62"/>
      <c r="CX52" s="62"/>
      <c r="CY52" s="62"/>
      <c r="CZ52" s="62"/>
      <c r="DA52" s="62"/>
      <c r="DC52" s="62"/>
      <c r="DD52" s="62"/>
      <c r="DE52" s="62"/>
      <c r="DF52" s="62"/>
      <c r="DG52" s="62"/>
      <c r="DI52" s="62"/>
      <c r="DJ52" s="62"/>
      <c r="DK52" s="62"/>
      <c r="DL52" s="62"/>
      <c r="DM52" s="62"/>
      <c r="DO52" s="62"/>
      <c r="DP52" s="62"/>
      <c r="DQ52" s="62"/>
      <c r="DR52" s="62"/>
      <c r="DS52" s="62"/>
      <c r="DU52" s="62"/>
      <c r="DV52" s="62"/>
      <c r="DW52" s="62"/>
      <c r="IO52" s="53"/>
      <c r="IP52" s="53"/>
      <c r="IQ52" s="53"/>
      <c r="IR52" s="53"/>
      <c r="IS52" s="53"/>
      <c r="IT52" s="53"/>
      <c r="IU52" s="53"/>
      <c r="IV52" s="53"/>
    </row>
    <row r="53" spans="1:256" s="27" customFormat="1" ht="19.5" customHeight="1">
      <c r="A53" s="121"/>
      <c r="C53" s="119"/>
      <c r="D53" s="119"/>
      <c r="E53" s="119"/>
      <c r="F53" s="120"/>
      <c r="G53" s="120"/>
      <c r="H53" s="62"/>
      <c r="I53" s="117" t="s">
        <v>84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7"/>
      <c r="AL53" s="118" t="str">
        <f>IF(ISERROR(AO53),"A",AO53)</f>
        <v>A</v>
      </c>
      <c r="AM53" s="118"/>
      <c r="AN53" s="66" t="str">
        <f>"/"&amp;2-AQ53</f>
        <v>/2</v>
      </c>
      <c r="AO53" s="62" t="e">
        <f>SUM(VLOOKUP(O2,'Saisie résultats'!C9:CY158,MATCH(82,'Saisie résultats'!C7:CY7,0),0),VLOOKUP(O2,'Saisie résultats'!C9:CY158,MATCH(83,'Saisie résultats'!C7:CY7,0),0))</f>
        <v>#N/A</v>
      </c>
      <c r="AP53" s="62" t="e">
        <f>OR(LEN(VLOOKUP(O2,'Saisie résultats'!C9:CY158,MATCH(82,'Saisie résultats'!C7:CY7,0),0))=0,LEN(VLOOKUP(O2,'Saisie résultats'!C9:CY158,MATCH(83,'Saisie résultats'!C7:CY7,0),0))=0)</f>
        <v>#N/A</v>
      </c>
      <c r="AQ53" s="62">
        <f>COUNTIF('Saisie résultats'!CG8,"N")+COUNTIF('Saisie résultats'!CH8,"N")</f>
        <v>0</v>
      </c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CB53" s="62"/>
      <c r="CC53" s="62"/>
      <c r="CD53" s="62"/>
      <c r="CE53" s="62"/>
      <c r="CF53" s="62"/>
      <c r="CH53" s="62"/>
      <c r="CI53" s="62"/>
      <c r="CJ53" s="62"/>
      <c r="CK53" s="62"/>
      <c r="CL53" s="62"/>
      <c r="CN53" s="62"/>
      <c r="CO53" s="62"/>
      <c r="CP53" s="62"/>
      <c r="CQ53" s="62"/>
      <c r="CR53" s="62"/>
      <c r="CT53" s="62"/>
      <c r="CU53" s="62"/>
      <c r="CV53" s="62"/>
      <c r="CW53" s="62"/>
      <c r="CX53" s="62"/>
      <c r="CY53" s="62"/>
      <c r="CZ53" s="62"/>
      <c r="DA53" s="62"/>
      <c r="DC53" s="62"/>
      <c r="DD53" s="62"/>
      <c r="DE53" s="62"/>
      <c r="DF53" s="62"/>
      <c r="DG53" s="62"/>
      <c r="DI53" s="62"/>
      <c r="DJ53" s="62"/>
      <c r="DK53" s="62"/>
      <c r="DL53" s="62"/>
      <c r="DM53" s="62"/>
      <c r="DO53" s="62"/>
      <c r="DP53" s="62"/>
      <c r="DQ53" s="62"/>
      <c r="DR53" s="62"/>
      <c r="DS53" s="62"/>
      <c r="DU53" s="62"/>
      <c r="DV53" s="62"/>
      <c r="DW53" s="62"/>
      <c r="IO53" s="53"/>
      <c r="IP53" s="53"/>
      <c r="IQ53" s="53"/>
      <c r="IR53" s="53"/>
      <c r="IS53" s="53"/>
      <c r="IT53" s="53"/>
      <c r="IU53" s="53"/>
      <c r="IV53" s="53"/>
    </row>
    <row r="54" spans="1:256" s="27" customFormat="1" ht="3.75" customHeight="1">
      <c r="A54" s="121"/>
      <c r="C54" s="119"/>
      <c r="D54" s="119"/>
      <c r="E54" s="119"/>
      <c r="F54" s="120"/>
      <c r="G54" s="120"/>
      <c r="H54" s="62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7"/>
      <c r="AL54" s="63"/>
      <c r="AM54" s="63"/>
      <c r="AN54" s="64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CB54" s="62"/>
      <c r="CC54" s="62"/>
      <c r="CD54" s="62"/>
      <c r="CE54" s="62"/>
      <c r="CF54" s="62"/>
      <c r="CH54" s="62"/>
      <c r="CI54" s="62"/>
      <c r="CJ54" s="62"/>
      <c r="CK54" s="62"/>
      <c r="CL54" s="62"/>
      <c r="CN54" s="62"/>
      <c r="CO54" s="62"/>
      <c r="CP54" s="62"/>
      <c r="CQ54" s="62"/>
      <c r="CR54" s="62"/>
      <c r="CT54" s="62"/>
      <c r="CU54" s="62"/>
      <c r="CV54" s="62"/>
      <c r="CW54" s="62"/>
      <c r="CX54" s="62"/>
      <c r="CY54" s="62"/>
      <c r="CZ54" s="62"/>
      <c r="DA54" s="62"/>
      <c r="DC54" s="62"/>
      <c r="DD54" s="62"/>
      <c r="DE54" s="62"/>
      <c r="DF54" s="62"/>
      <c r="DG54" s="62"/>
      <c r="DI54" s="62"/>
      <c r="DJ54" s="62"/>
      <c r="DK54" s="62"/>
      <c r="DL54" s="62"/>
      <c r="DM54" s="62"/>
      <c r="DO54" s="62"/>
      <c r="DP54" s="62"/>
      <c r="DQ54" s="62"/>
      <c r="DR54" s="62"/>
      <c r="DS54" s="62"/>
      <c r="DU54" s="62"/>
      <c r="DV54" s="62"/>
      <c r="DW54" s="62"/>
      <c r="IO54" s="53"/>
      <c r="IP54" s="53"/>
      <c r="IQ54" s="53"/>
      <c r="IR54" s="53"/>
      <c r="IS54" s="53"/>
      <c r="IT54" s="53"/>
      <c r="IU54" s="53"/>
      <c r="IV54" s="53"/>
    </row>
    <row r="55" spans="1:256" s="27" customFormat="1" ht="19.5" customHeight="1">
      <c r="A55" s="121"/>
      <c r="C55" s="119"/>
      <c r="D55" s="119"/>
      <c r="E55" s="119"/>
      <c r="F55" s="120"/>
      <c r="G55" s="120"/>
      <c r="H55" s="62"/>
      <c r="I55" s="117" t="s">
        <v>85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7"/>
      <c r="AL55" s="118" t="str">
        <f>IF(ISERROR(AO55),"A",AO55)</f>
        <v>A</v>
      </c>
      <c r="AM55" s="118"/>
      <c r="AN55" s="66" t="str">
        <f>"/"&amp;2-AQ55</f>
        <v>/2</v>
      </c>
      <c r="AO55" s="62" t="e">
        <f>SUM(VLOOKUP(O2,'Saisie résultats'!C9:CY158,MATCH(76,'Saisie résultats'!C7:CY7,0),0),VLOOKUP(O2,'Saisie résultats'!C9:CY158,MATCH(77,'Saisie résultats'!C7:CY7,0),0))</f>
        <v>#N/A</v>
      </c>
      <c r="AP55" s="62" t="e">
        <f>OR(LEN(VLOOKUP(O2,'Saisie résultats'!C9:CY158,MATCH(76,'Saisie résultats'!C7:CY7,0),0))=0,LEN(VLOOKUP(O2,'Saisie résultats'!C9:CY158,MATCH(77,'Saisie résultats'!C7:CY7,0),0))=0)</f>
        <v>#N/A</v>
      </c>
      <c r="AQ55" s="62">
        <f>COUNTIF('Saisie résultats'!CA8,"N")+COUNTIF('Saisie résultats'!CB8,"N")</f>
        <v>0</v>
      </c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CB55" s="62"/>
      <c r="CC55" s="62"/>
      <c r="CD55" s="62"/>
      <c r="CE55" s="62"/>
      <c r="CF55" s="62"/>
      <c r="CH55" s="62"/>
      <c r="CI55" s="62"/>
      <c r="CJ55" s="62"/>
      <c r="CK55" s="62"/>
      <c r="CL55" s="62"/>
      <c r="CN55" s="62"/>
      <c r="CO55" s="62"/>
      <c r="CP55" s="62"/>
      <c r="CQ55" s="62"/>
      <c r="CR55" s="62"/>
      <c r="CT55" s="62"/>
      <c r="CU55" s="62"/>
      <c r="CV55" s="62"/>
      <c r="CW55" s="62"/>
      <c r="CX55" s="62"/>
      <c r="CY55" s="62"/>
      <c r="CZ55" s="62"/>
      <c r="DA55" s="62"/>
      <c r="DC55" s="62"/>
      <c r="DD55" s="62"/>
      <c r="DE55" s="62"/>
      <c r="DF55" s="62"/>
      <c r="DG55" s="62"/>
      <c r="DI55" s="62"/>
      <c r="DJ55" s="62"/>
      <c r="DK55" s="62"/>
      <c r="DL55" s="62"/>
      <c r="DM55" s="62"/>
      <c r="DO55" s="62"/>
      <c r="DP55" s="62"/>
      <c r="DQ55" s="62"/>
      <c r="DR55" s="62"/>
      <c r="DS55" s="62"/>
      <c r="DU55" s="62"/>
      <c r="DV55" s="62"/>
      <c r="DW55" s="62"/>
      <c r="IO55" s="53"/>
      <c r="IP55" s="53"/>
      <c r="IQ55" s="53"/>
      <c r="IR55" s="53"/>
      <c r="IS55" s="53"/>
      <c r="IT55" s="53"/>
      <c r="IU55" s="53"/>
      <c r="IV55" s="53"/>
    </row>
    <row r="56" spans="1:256" s="27" customFormat="1" ht="3.75" customHeight="1">
      <c r="A56" s="121"/>
      <c r="C56" s="70"/>
      <c r="D56" s="69"/>
      <c r="E56" s="69"/>
      <c r="F56" s="69"/>
      <c r="G56" s="69"/>
      <c r="H56" s="62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7"/>
      <c r="AL56" s="63"/>
      <c r="AM56" s="63"/>
      <c r="AN56" s="64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CB56" s="62"/>
      <c r="CC56" s="62"/>
      <c r="CD56" s="62"/>
      <c r="CE56" s="62"/>
      <c r="CF56" s="62"/>
      <c r="CH56" s="62"/>
      <c r="CI56" s="62"/>
      <c r="CJ56" s="62"/>
      <c r="CK56" s="62"/>
      <c r="CL56" s="62"/>
      <c r="CN56" s="62"/>
      <c r="CO56" s="62"/>
      <c r="CP56" s="62"/>
      <c r="CQ56" s="62"/>
      <c r="CR56" s="62"/>
      <c r="CT56" s="62"/>
      <c r="CU56" s="62"/>
      <c r="CV56" s="62"/>
      <c r="CW56" s="62"/>
      <c r="CX56" s="62"/>
      <c r="CY56" s="62"/>
      <c r="CZ56" s="62"/>
      <c r="DA56" s="62"/>
      <c r="DC56" s="62"/>
      <c r="DD56" s="62"/>
      <c r="DE56" s="62"/>
      <c r="DF56" s="62"/>
      <c r="DG56" s="62"/>
      <c r="DI56" s="62"/>
      <c r="DJ56" s="62"/>
      <c r="DK56" s="62"/>
      <c r="DL56" s="62"/>
      <c r="DM56" s="62"/>
      <c r="DO56" s="62"/>
      <c r="DP56" s="62"/>
      <c r="DQ56" s="62"/>
      <c r="DR56" s="62"/>
      <c r="DS56" s="62"/>
      <c r="DU56" s="62"/>
      <c r="DV56" s="62"/>
      <c r="DW56" s="62"/>
      <c r="IO56" s="53"/>
      <c r="IP56" s="53"/>
      <c r="IQ56" s="53"/>
      <c r="IR56" s="53"/>
      <c r="IS56" s="53"/>
      <c r="IT56" s="53"/>
      <c r="IU56" s="53"/>
      <c r="IV56" s="53"/>
    </row>
    <row r="57" spans="1:256" s="27" customFormat="1" ht="30" customHeight="1">
      <c r="A57" s="121"/>
      <c r="C57" s="116" t="s">
        <v>42</v>
      </c>
      <c r="D57" s="116"/>
      <c r="E57" s="116"/>
      <c r="F57" s="116"/>
      <c r="G57" s="116"/>
      <c r="H57" s="62"/>
      <c r="I57" s="117" t="s">
        <v>86</v>
      </c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7"/>
      <c r="AL57" s="118" t="str">
        <f>IF(ISERROR(AO57),"A",AO57)</f>
        <v>A</v>
      </c>
      <c r="AM57" s="118"/>
      <c r="AN57" s="66" t="str">
        <f>"/"&amp;2-AQ57</f>
        <v>/2</v>
      </c>
      <c r="AO57" s="62" t="e">
        <f>SUM(VLOOKUP(O2,'Saisie résultats'!C9:CY158,MATCH(88,'Saisie résultats'!C7:CY7,0),0),VLOOKUP(O2,'Saisie résultats'!C9:CY158,MATCH(89,'Saisie résultats'!C7:CY7,0),0))</f>
        <v>#N/A</v>
      </c>
      <c r="AP57" s="62" t="e">
        <f>OR(LEN(VLOOKUP(O2,'Saisie résultats'!C9:CY158,MATCH(88,'Saisie résultats'!C7:CY7,0),0))=0,LEN(VLOOKUP(O2,'Saisie résultats'!C9:CY158,MATCH(89,'Saisie résultats'!C7:CY7,0),0))=0)</f>
        <v>#N/A</v>
      </c>
      <c r="AQ57" s="62">
        <f>COUNTIF('Saisie résultats'!CM8,"N")+COUNTIF('Saisie résultats'!CN8,"N")</f>
        <v>0</v>
      </c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CB57" s="62"/>
      <c r="CC57" s="62"/>
      <c r="CD57" s="62"/>
      <c r="CE57" s="62"/>
      <c r="CF57" s="62"/>
      <c r="CH57" s="62"/>
      <c r="CI57" s="62"/>
      <c r="CJ57" s="62"/>
      <c r="CK57" s="62"/>
      <c r="CL57" s="62"/>
      <c r="CN57" s="62"/>
      <c r="CO57" s="62"/>
      <c r="CP57" s="62"/>
      <c r="CQ57" s="62"/>
      <c r="CR57" s="62"/>
      <c r="CT57" s="62"/>
      <c r="CU57" s="62"/>
      <c r="CV57" s="62"/>
      <c r="CW57" s="62"/>
      <c r="CX57" s="62"/>
      <c r="CY57" s="62"/>
      <c r="CZ57" s="62"/>
      <c r="DA57" s="62"/>
      <c r="DC57" s="62"/>
      <c r="DD57" s="62"/>
      <c r="DE57" s="62"/>
      <c r="DF57" s="62"/>
      <c r="DG57" s="62"/>
      <c r="DI57" s="62"/>
      <c r="DJ57" s="62"/>
      <c r="DK57" s="62"/>
      <c r="DL57" s="62"/>
      <c r="DM57" s="62"/>
      <c r="DO57" s="62"/>
      <c r="DP57" s="62"/>
      <c r="DQ57" s="62"/>
      <c r="DR57" s="62"/>
      <c r="DS57" s="62"/>
      <c r="DU57" s="62"/>
      <c r="DV57" s="62"/>
      <c r="DW57" s="62"/>
      <c r="IO57" s="53"/>
      <c r="IP57" s="53"/>
      <c r="IQ57" s="53"/>
      <c r="IR57" s="53"/>
      <c r="IS57" s="53"/>
      <c r="IT57" s="53"/>
      <c r="IU57" s="53"/>
      <c r="IV57" s="53"/>
    </row>
    <row r="58" spans="1:256" s="27" customFormat="1" ht="3.75" customHeight="1">
      <c r="A58" s="121"/>
      <c r="C58" s="116"/>
      <c r="D58" s="116"/>
      <c r="E58" s="116"/>
      <c r="F58" s="116"/>
      <c r="G58" s="116"/>
      <c r="H58" s="62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7"/>
      <c r="AL58" s="63"/>
      <c r="AM58" s="63"/>
      <c r="AN58" s="64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CB58" s="62"/>
      <c r="CC58" s="62"/>
      <c r="CD58" s="62"/>
      <c r="CE58" s="62"/>
      <c r="CF58" s="62"/>
      <c r="CH58" s="62"/>
      <c r="CI58" s="62"/>
      <c r="CJ58" s="62"/>
      <c r="CK58" s="62"/>
      <c r="CL58" s="62"/>
      <c r="CN58" s="62"/>
      <c r="CO58" s="62"/>
      <c r="CP58" s="62"/>
      <c r="CQ58" s="62"/>
      <c r="CR58" s="62"/>
      <c r="CT58" s="62"/>
      <c r="CU58" s="62"/>
      <c r="CV58" s="62"/>
      <c r="CW58" s="62"/>
      <c r="CX58" s="62"/>
      <c r="CY58" s="62"/>
      <c r="CZ58" s="62"/>
      <c r="DA58" s="62"/>
      <c r="DC58" s="62"/>
      <c r="DD58" s="62"/>
      <c r="DE58" s="62"/>
      <c r="DF58" s="62"/>
      <c r="DG58" s="62"/>
      <c r="DI58" s="62"/>
      <c r="DJ58" s="62"/>
      <c r="DK58" s="62"/>
      <c r="DL58" s="62"/>
      <c r="DM58" s="62"/>
      <c r="DO58" s="62"/>
      <c r="DP58" s="62"/>
      <c r="DQ58" s="62"/>
      <c r="DR58" s="62"/>
      <c r="DS58" s="62"/>
      <c r="DU58" s="62"/>
      <c r="DV58" s="62"/>
      <c r="DW58" s="62"/>
      <c r="IO58" s="53"/>
      <c r="IP58" s="53"/>
      <c r="IQ58" s="53"/>
      <c r="IR58" s="53"/>
      <c r="IS58" s="53"/>
      <c r="IT58" s="53"/>
      <c r="IU58" s="53"/>
      <c r="IV58" s="53"/>
    </row>
    <row r="59" spans="1:256" s="27" customFormat="1" ht="19.5" customHeight="1">
      <c r="A59" s="121"/>
      <c r="C59" s="119" t="str">
        <f>IF(OR(AL57="",AL59="",AL61=""),"",IF(OR(AL57="A",AL59="A",AL61="A"),"A",SUM(AL57,AL59,AL61)))</f>
        <v>A</v>
      </c>
      <c r="D59" s="119"/>
      <c r="E59" s="119"/>
      <c r="F59" s="120" t="str">
        <f>"/"&amp;7-SUM(AQ57:AQ61)</f>
        <v>/7</v>
      </c>
      <c r="G59" s="120"/>
      <c r="H59" s="62"/>
      <c r="I59" s="117" t="s">
        <v>87</v>
      </c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7"/>
      <c r="AL59" s="118" t="str">
        <f>IF(ISERROR(AO59),"A",AO59)</f>
        <v>A</v>
      </c>
      <c r="AM59" s="118"/>
      <c r="AN59" s="66" t="str">
        <f>"/"&amp;1-AQ59</f>
        <v>/1</v>
      </c>
      <c r="AO59" s="62" t="e">
        <f>SUM(VLOOKUP(O2,'Saisie résultats'!C9:CY158,MATCH(87,'Saisie résultats'!C7:CY7,0),0))</f>
        <v>#N/A</v>
      </c>
      <c r="AP59" s="62" t="e">
        <f>LEN(VLOOKUP(O2,'Saisie résultats'!C9:CY158,MATCH(87,'Saisie résultats'!C7:CY7,0),0))=0</f>
        <v>#N/A</v>
      </c>
      <c r="AQ59" s="62">
        <f>COUNTIF('Saisie résultats'!CL8,"N")</f>
        <v>0</v>
      </c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CB59" s="62"/>
      <c r="CC59" s="62"/>
      <c r="CD59" s="62"/>
      <c r="CE59" s="62"/>
      <c r="CF59" s="62"/>
      <c r="CH59" s="62"/>
      <c r="CI59" s="62"/>
      <c r="CJ59" s="62"/>
      <c r="CK59" s="62"/>
      <c r="CL59" s="62"/>
      <c r="CN59" s="62"/>
      <c r="CO59" s="62"/>
      <c r="CP59" s="62"/>
      <c r="CQ59" s="62"/>
      <c r="CR59" s="62"/>
      <c r="CT59" s="62"/>
      <c r="CU59" s="62"/>
      <c r="CV59" s="62"/>
      <c r="CW59" s="62"/>
      <c r="CX59" s="62"/>
      <c r="CY59" s="62"/>
      <c r="CZ59" s="62"/>
      <c r="DA59" s="62"/>
      <c r="DC59" s="62"/>
      <c r="DD59" s="62"/>
      <c r="DE59" s="62"/>
      <c r="DF59" s="62"/>
      <c r="DG59" s="62"/>
      <c r="DI59" s="62"/>
      <c r="DJ59" s="62"/>
      <c r="DK59" s="62"/>
      <c r="DL59" s="62"/>
      <c r="DM59" s="62"/>
      <c r="DO59" s="62"/>
      <c r="DP59" s="62"/>
      <c r="DQ59" s="62"/>
      <c r="DR59" s="62"/>
      <c r="DS59" s="62"/>
      <c r="DU59" s="62"/>
      <c r="DV59" s="62"/>
      <c r="DW59" s="62"/>
      <c r="IO59" s="53"/>
      <c r="IP59" s="53"/>
      <c r="IQ59" s="53"/>
      <c r="IR59" s="53"/>
      <c r="IS59" s="53"/>
      <c r="IT59" s="53"/>
      <c r="IU59" s="53"/>
      <c r="IV59" s="53"/>
    </row>
    <row r="60" spans="1:256" s="27" customFormat="1" ht="3.75" customHeight="1">
      <c r="A60" s="121"/>
      <c r="C60" s="119"/>
      <c r="D60" s="119"/>
      <c r="E60" s="119"/>
      <c r="F60" s="120"/>
      <c r="G60" s="120"/>
      <c r="H60" s="62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7"/>
      <c r="AL60" s="63"/>
      <c r="AM60" s="63"/>
      <c r="AN60" s="64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CB60" s="62"/>
      <c r="CC60" s="62"/>
      <c r="CD60" s="62"/>
      <c r="CE60" s="62"/>
      <c r="CF60" s="62"/>
      <c r="CH60" s="62"/>
      <c r="CI60" s="62"/>
      <c r="CJ60" s="62"/>
      <c r="CK60" s="62"/>
      <c r="CL60" s="62"/>
      <c r="CN60" s="62"/>
      <c r="CO60" s="62"/>
      <c r="CP60" s="62"/>
      <c r="CQ60" s="62"/>
      <c r="CR60" s="62"/>
      <c r="CT60" s="62"/>
      <c r="CU60" s="62"/>
      <c r="CV60" s="62"/>
      <c r="CW60" s="62"/>
      <c r="CX60" s="62"/>
      <c r="CY60" s="62"/>
      <c r="CZ60" s="62"/>
      <c r="DA60" s="62"/>
      <c r="DC60" s="62"/>
      <c r="DD60" s="62"/>
      <c r="DE60" s="62"/>
      <c r="DF60" s="62"/>
      <c r="DG60" s="62"/>
      <c r="DI60" s="62"/>
      <c r="DJ60" s="62"/>
      <c r="DK60" s="62"/>
      <c r="DL60" s="62"/>
      <c r="DM60" s="62"/>
      <c r="DO60" s="62"/>
      <c r="DP60" s="62"/>
      <c r="DQ60" s="62"/>
      <c r="DR60" s="62"/>
      <c r="DS60" s="62"/>
      <c r="DU60" s="62"/>
      <c r="DV60" s="62"/>
      <c r="DW60" s="62"/>
      <c r="IO60" s="53"/>
      <c r="IP60" s="53"/>
      <c r="IQ60" s="53"/>
      <c r="IR60" s="53"/>
      <c r="IS60" s="53"/>
      <c r="IT60" s="53"/>
      <c r="IU60" s="53"/>
      <c r="IV60" s="53"/>
    </row>
    <row r="61" spans="1:256" s="27" customFormat="1" ht="19.5" customHeight="1">
      <c r="A61" s="121"/>
      <c r="C61" s="119"/>
      <c r="D61" s="119"/>
      <c r="E61" s="119"/>
      <c r="F61" s="120"/>
      <c r="G61" s="120"/>
      <c r="H61" s="62"/>
      <c r="I61" s="117" t="s">
        <v>88</v>
      </c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7"/>
      <c r="AL61" s="118" t="str">
        <f>IF(ISERROR(AO61),"A",AO61)</f>
        <v>A</v>
      </c>
      <c r="AM61" s="118"/>
      <c r="AN61" s="66" t="str">
        <f>"/"&amp;4-AQ61</f>
        <v>/4</v>
      </c>
      <c r="AO61" s="62" t="e">
        <f>SUM(VLOOKUP(O2,'Saisie résultats'!C9:CY158,MATCH(90,'Saisie résultats'!C7:CY7,0),0),VLOOKUP(O2,'Saisie résultats'!C9:CY158,MATCH(91,'Saisie résultats'!C7:CY7,0),0),VLOOKUP(O2,'Saisie résultats'!C9:CY158,MATCH(92,'Saisie résultats'!C7:CY7,0),0),VLOOKUP(O2,'Saisie résultats'!C9:CY158,MATCH(93,'Saisie résultats'!C7:CY7,0),0))</f>
        <v>#N/A</v>
      </c>
      <c r="AP61" s="62" t="e">
        <f>OR(LEN(VLOOKUP(O2,'Saisie résultats'!C9:CY158,MATCH(90,'Saisie résultats'!C7:CY7,0),0))=0,LEN(VLOOKUP(O2,'Saisie résultats'!C9:CY158,MATCH(91,'Saisie résultats'!C7:CY7,0),0))=0,LEN(VLOOKUP(O2,'Saisie résultats'!C9:CY158,MATCH(92,'Saisie résultats'!C7:CY7,0),0))=0,LEN(VLOOKUP(O2,'Saisie résultats'!C9:CY158,MATCH(93,'Saisie résultats'!C7:CY7,0),0))=0)</f>
        <v>#N/A</v>
      </c>
      <c r="AQ61" s="62">
        <f>COUNTIF('Saisie résultats'!CO8:CR8,"N")</f>
        <v>0</v>
      </c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CB61" s="62"/>
      <c r="CC61" s="62"/>
      <c r="CD61" s="62"/>
      <c r="CE61" s="62"/>
      <c r="CF61" s="62"/>
      <c r="CH61" s="62"/>
      <c r="CI61" s="62"/>
      <c r="CJ61" s="62"/>
      <c r="CK61" s="62"/>
      <c r="CL61" s="62"/>
      <c r="CN61" s="62"/>
      <c r="CO61" s="62"/>
      <c r="CP61" s="62"/>
      <c r="CQ61" s="62"/>
      <c r="CR61" s="62"/>
      <c r="CT61" s="62"/>
      <c r="CU61" s="62"/>
      <c r="CV61" s="62"/>
      <c r="CW61" s="62"/>
      <c r="CX61" s="62"/>
      <c r="CY61" s="62"/>
      <c r="CZ61" s="62"/>
      <c r="DA61" s="62"/>
      <c r="DC61" s="62"/>
      <c r="DD61" s="62"/>
      <c r="DE61" s="62"/>
      <c r="DF61" s="62"/>
      <c r="DG61" s="62"/>
      <c r="DI61" s="62"/>
      <c r="DJ61" s="62"/>
      <c r="DK61" s="62"/>
      <c r="DL61" s="62"/>
      <c r="DM61" s="62"/>
      <c r="DO61" s="62"/>
      <c r="DP61" s="62"/>
      <c r="DQ61" s="62"/>
      <c r="DR61" s="62"/>
      <c r="DS61" s="62"/>
      <c r="DU61" s="62"/>
      <c r="DV61" s="62"/>
      <c r="DW61" s="62"/>
      <c r="IO61" s="53"/>
      <c r="IP61" s="53"/>
      <c r="IQ61" s="53"/>
      <c r="IR61" s="53"/>
      <c r="IS61" s="53"/>
      <c r="IT61" s="53"/>
      <c r="IU61" s="53"/>
      <c r="IV61" s="53"/>
    </row>
    <row r="62" spans="1:256" s="27" customFormat="1" ht="3.75" customHeight="1">
      <c r="A62" s="121"/>
      <c r="C62" s="70"/>
      <c r="D62" s="69"/>
      <c r="E62" s="69"/>
      <c r="F62" s="69"/>
      <c r="G62" s="69"/>
      <c r="H62" s="62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7"/>
      <c r="AL62" s="63"/>
      <c r="AM62" s="63"/>
      <c r="AN62" s="64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CB62" s="62"/>
      <c r="CC62" s="62"/>
      <c r="CD62" s="62"/>
      <c r="CE62" s="62"/>
      <c r="CF62" s="62"/>
      <c r="CH62" s="62"/>
      <c r="CI62" s="62"/>
      <c r="CJ62" s="62"/>
      <c r="CK62" s="62"/>
      <c r="CL62" s="62"/>
      <c r="CN62" s="62"/>
      <c r="CO62" s="62"/>
      <c r="CP62" s="62"/>
      <c r="CQ62" s="62"/>
      <c r="CR62" s="62"/>
      <c r="CT62" s="62"/>
      <c r="CU62" s="62"/>
      <c r="CV62" s="62"/>
      <c r="CW62" s="62"/>
      <c r="CX62" s="62"/>
      <c r="CY62" s="62"/>
      <c r="CZ62" s="62"/>
      <c r="DA62" s="62"/>
      <c r="DC62" s="62"/>
      <c r="DD62" s="62"/>
      <c r="DE62" s="62"/>
      <c r="DF62" s="62"/>
      <c r="DG62" s="62"/>
      <c r="DI62" s="62"/>
      <c r="DJ62" s="62"/>
      <c r="DK62" s="62"/>
      <c r="DL62" s="62"/>
      <c r="DM62" s="62"/>
      <c r="DO62" s="62"/>
      <c r="DP62" s="62"/>
      <c r="DQ62" s="62"/>
      <c r="DR62" s="62"/>
      <c r="DS62" s="62"/>
      <c r="DU62" s="62"/>
      <c r="DV62" s="62"/>
      <c r="DW62" s="62"/>
      <c r="IO62" s="53"/>
      <c r="IP62" s="53"/>
      <c r="IQ62" s="53"/>
      <c r="IR62" s="53"/>
      <c r="IS62" s="53"/>
      <c r="IT62" s="53"/>
      <c r="IU62" s="53"/>
      <c r="IV62" s="53"/>
    </row>
    <row r="63" spans="1:256" s="27" customFormat="1" ht="19.5" customHeight="1">
      <c r="A63" s="121"/>
      <c r="C63" s="116" t="s">
        <v>89</v>
      </c>
      <c r="D63" s="116"/>
      <c r="E63" s="116"/>
      <c r="F63" s="116"/>
      <c r="G63" s="116"/>
      <c r="H63" s="62"/>
      <c r="I63" s="117" t="s">
        <v>90</v>
      </c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7"/>
      <c r="AL63" s="118" t="str">
        <f>IF(ISERROR(AO63),"A",AO63)</f>
        <v>A</v>
      </c>
      <c r="AM63" s="118"/>
      <c r="AN63" s="66" t="str">
        <f>"/"&amp;2-AQ63</f>
        <v>/2</v>
      </c>
      <c r="AO63" s="62" t="e">
        <f>SUM(VLOOKUP(O2,'Saisie résultats'!C9:CY158,MATCH(84,'Saisie résultats'!C7:CY7,0),0),VLOOKUP(O2,'Saisie résultats'!C9:CY158,MATCH(85,'Saisie résultats'!C7:CY7,0),0))</f>
        <v>#N/A</v>
      </c>
      <c r="AP63" s="62" t="e">
        <f>OR(LEN(VLOOKUP(O2,'Saisie résultats'!C9:CY158,MATCH(84,'Saisie résultats'!C7:CY7,0),0))=0,LEN(VLOOKUP(O2,'Saisie résultats'!C9:CY158,MATCH(85,'Saisie résultats'!C7:CY7,0),0))=0)</f>
        <v>#N/A</v>
      </c>
      <c r="AQ63" s="62">
        <f>COUNTIF('Saisie résultats'!CI8,"N")+COUNTIF('Saisie résultats'!CJ8,"N")</f>
        <v>0</v>
      </c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CB63" s="62"/>
      <c r="CC63" s="62"/>
      <c r="CD63" s="62"/>
      <c r="CE63" s="62"/>
      <c r="CF63" s="62"/>
      <c r="CH63" s="62"/>
      <c r="CI63" s="62"/>
      <c r="CJ63" s="62"/>
      <c r="CK63" s="62"/>
      <c r="CL63" s="62"/>
      <c r="CN63" s="62"/>
      <c r="CO63" s="62"/>
      <c r="CP63" s="62"/>
      <c r="CQ63" s="62"/>
      <c r="CR63" s="62"/>
      <c r="CT63" s="62"/>
      <c r="CU63" s="62"/>
      <c r="CV63" s="62"/>
      <c r="CW63" s="62"/>
      <c r="CX63" s="62"/>
      <c r="CY63" s="62"/>
      <c r="CZ63" s="62"/>
      <c r="DA63" s="62"/>
      <c r="DC63" s="62"/>
      <c r="DD63" s="62"/>
      <c r="DE63" s="62"/>
      <c r="DF63" s="62"/>
      <c r="DG63" s="62"/>
      <c r="DI63" s="62"/>
      <c r="DJ63" s="62"/>
      <c r="DK63" s="62"/>
      <c r="DL63" s="62"/>
      <c r="DM63" s="62"/>
      <c r="DO63" s="62"/>
      <c r="DP63" s="62"/>
      <c r="DQ63" s="62"/>
      <c r="DR63" s="62"/>
      <c r="DS63" s="62"/>
      <c r="DU63" s="62"/>
      <c r="DV63" s="62"/>
      <c r="DW63" s="62"/>
      <c r="IO63" s="53"/>
      <c r="IP63" s="53"/>
      <c r="IQ63" s="53"/>
      <c r="IR63" s="53"/>
      <c r="IS63" s="53"/>
      <c r="IT63" s="53"/>
      <c r="IU63" s="53"/>
      <c r="IV63" s="53"/>
    </row>
    <row r="64" spans="1:256" s="27" customFormat="1" ht="3.75" customHeight="1">
      <c r="A64" s="121"/>
      <c r="C64" s="116"/>
      <c r="D64" s="116"/>
      <c r="E64" s="116"/>
      <c r="F64" s="116"/>
      <c r="G64" s="116"/>
      <c r="H64" s="62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7"/>
      <c r="AL64" s="63"/>
      <c r="AM64" s="63"/>
      <c r="AN64" s="64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CB64" s="62"/>
      <c r="CC64" s="62"/>
      <c r="CD64" s="62"/>
      <c r="CE64" s="62"/>
      <c r="CF64" s="62"/>
      <c r="CH64" s="62"/>
      <c r="CI64" s="62"/>
      <c r="CJ64" s="62"/>
      <c r="CK64" s="62"/>
      <c r="CL64" s="62"/>
      <c r="CN64" s="62"/>
      <c r="CO64" s="62"/>
      <c r="CP64" s="62"/>
      <c r="CQ64" s="62"/>
      <c r="CR64" s="62"/>
      <c r="CT64" s="62"/>
      <c r="CU64" s="62"/>
      <c r="CV64" s="62"/>
      <c r="CW64" s="62"/>
      <c r="CX64" s="62"/>
      <c r="CY64" s="62"/>
      <c r="CZ64" s="62"/>
      <c r="DA64" s="62"/>
      <c r="DC64" s="62"/>
      <c r="DD64" s="62"/>
      <c r="DE64" s="62"/>
      <c r="DF64" s="62"/>
      <c r="DG64" s="62"/>
      <c r="DI64" s="62"/>
      <c r="DJ64" s="62"/>
      <c r="DK64" s="62"/>
      <c r="DL64" s="62"/>
      <c r="DM64" s="62"/>
      <c r="DO64" s="62"/>
      <c r="DP64" s="62"/>
      <c r="DQ64" s="62"/>
      <c r="DR64" s="62"/>
      <c r="DS64" s="62"/>
      <c r="DU64" s="62"/>
      <c r="DV64" s="62"/>
      <c r="DW64" s="62"/>
      <c r="IO64" s="53"/>
      <c r="IP64" s="53"/>
      <c r="IQ64" s="53"/>
      <c r="IR64" s="53"/>
      <c r="IS64" s="53"/>
      <c r="IT64" s="53"/>
      <c r="IU64" s="53"/>
      <c r="IV64" s="53"/>
    </row>
    <row r="65" spans="1:256" s="27" customFormat="1" ht="19.5" customHeight="1">
      <c r="A65" s="121"/>
      <c r="C65" s="116"/>
      <c r="D65" s="116"/>
      <c r="E65" s="116"/>
      <c r="F65" s="116"/>
      <c r="G65" s="116"/>
      <c r="H65" s="62"/>
      <c r="I65" s="117" t="s">
        <v>91</v>
      </c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7"/>
      <c r="AL65" s="118" t="str">
        <f>IF(ISERROR(AO65),"A",AO65)</f>
        <v>A</v>
      </c>
      <c r="AM65" s="118"/>
      <c r="AN65" s="66" t="str">
        <f>"/"&amp;2-AQ65</f>
        <v>/2</v>
      </c>
      <c r="AO65" s="62" t="e">
        <f>SUM(VLOOKUP(O2,'Saisie résultats'!C9:CY158,MATCH(94,'Saisie résultats'!C7:CY7,0),0),VLOOKUP(O2,'Saisie résultats'!C9:CY158,MATCH(95,'Saisie résultats'!C7:CY7,0),0))</f>
        <v>#N/A</v>
      </c>
      <c r="AP65" s="62" t="e">
        <f>OR(LEN(VLOOKUP(O2,'Saisie résultats'!C9:CY158,MATCH(94,'Saisie résultats'!C7:CY7,0),0))=0,LEN(VLOOKUP(O2,'Saisie résultats'!C9:CY158,MATCH(95,'Saisie résultats'!C7:CY7,0),0))=0)</f>
        <v>#N/A</v>
      </c>
      <c r="AQ65" s="62">
        <f>COUNTIF('Saisie résultats'!CS8,"N")+COUNTIF('Saisie résultats'!CT8,"N")</f>
        <v>0</v>
      </c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CB65" s="62"/>
      <c r="CC65" s="62"/>
      <c r="CD65" s="62"/>
      <c r="CE65" s="62"/>
      <c r="CF65" s="62"/>
      <c r="CH65" s="62"/>
      <c r="CI65" s="62"/>
      <c r="CJ65" s="62"/>
      <c r="CK65" s="62"/>
      <c r="CL65" s="62"/>
      <c r="CN65" s="62"/>
      <c r="CO65" s="62"/>
      <c r="CP65" s="62"/>
      <c r="CQ65" s="62"/>
      <c r="CR65" s="62"/>
      <c r="CT65" s="62"/>
      <c r="CU65" s="62"/>
      <c r="CV65" s="62"/>
      <c r="CW65" s="62"/>
      <c r="CX65" s="62"/>
      <c r="CY65" s="62"/>
      <c r="CZ65" s="62"/>
      <c r="DA65" s="62"/>
      <c r="DC65" s="62"/>
      <c r="DD65" s="62"/>
      <c r="DE65" s="62"/>
      <c r="DF65" s="62"/>
      <c r="DG65" s="62"/>
      <c r="DI65" s="62"/>
      <c r="DJ65" s="62"/>
      <c r="DK65" s="62"/>
      <c r="DL65" s="62"/>
      <c r="DM65" s="62"/>
      <c r="DO65" s="62"/>
      <c r="DP65" s="62"/>
      <c r="DQ65" s="62"/>
      <c r="DR65" s="62"/>
      <c r="DS65" s="62"/>
      <c r="DU65" s="62"/>
      <c r="DV65" s="62"/>
      <c r="DW65" s="62"/>
      <c r="IO65" s="53"/>
      <c r="IP65" s="53"/>
      <c r="IQ65" s="53"/>
      <c r="IR65" s="53"/>
      <c r="IS65" s="53"/>
      <c r="IT65" s="53"/>
      <c r="IU65" s="53"/>
      <c r="IV65" s="53"/>
    </row>
    <row r="66" spans="1:256" s="27" customFormat="1" ht="3.75" customHeight="1">
      <c r="A66" s="121"/>
      <c r="C66" s="119" t="str">
        <f>IF(OR(AL63="",AL65="",AL67=""),"",IF(OR(AL63="A",AL65="A",AL67="A"),"A",SUM(AL63,AL65,AL67)))</f>
        <v>A</v>
      </c>
      <c r="D66" s="119"/>
      <c r="E66" s="119"/>
      <c r="F66" s="120" t="str">
        <f>"/"&amp;7-SUM(AQ63:AQ67)</f>
        <v>/7</v>
      </c>
      <c r="G66" s="120"/>
      <c r="H66" s="6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7"/>
      <c r="AL66" s="11"/>
      <c r="AM66" s="11"/>
      <c r="AN66" s="11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CB66" s="62"/>
      <c r="CC66" s="62"/>
      <c r="CD66" s="62"/>
      <c r="CE66" s="62"/>
      <c r="CF66" s="62"/>
      <c r="CH66" s="62"/>
      <c r="CI66" s="62"/>
      <c r="CJ66" s="62"/>
      <c r="CK66" s="62"/>
      <c r="CL66" s="62"/>
      <c r="CN66" s="62"/>
      <c r="CO66" s="62"/>
      <c r="CP66" s="62"/>
      <c r="CQ66" s="62"/>
      <c r="CR66" s="62"/>
      <c r="CT66" s="62"/>
      <c r="CU66" s="62"/>
      <c r="CV66" s="62"/>
      <c r="CW66" s="62"/>
      <c r="CX66" s="62"/>
      <c r="CY66" s="62"/>
      <c r="CZ66" s="62"/>
      <c r="DA66" s="62"/>
      <c r="DC66" s="62"/>
      <c r="DD66" s="62"/>
      <c r="DE66" s="62"/>
      <c r="DF66" s="62"/>
      <c r="DG66" s="62"/>
      <c r="DI66" s="62"/>
      <c r="DJ66" s="62"/>
      <c r="DK66" s="62"/>
      <c r="DL66" s="62"/>
      <c r="DM66" s="62"/>
      <c r="DO66" s="62"/>
      <c r="DP66" s="62"/>
      <c r="DQ66" s="62"/>
      <c r="DR66" s="62"/>
      <c r="DS66" s="62"/>
      <c r="DU66" s="62"/>
      <c r="DV66" s="62"/>
      <c r="DW66" s="62"/>
      <c r="IO66" s="53"/>
      <c r="IP66" s="53"/>
      <c r="IQ66" s="53"/>
      <c r="IR66" s="53"/>
      <c r="IS66" s="53"/>
      <c r="IT66" s="53"/>
      <c r="IU66" s="53"/>
      <c r="IV66" s="53"/>
    </row>
    <row r="67" spans="1:256" s="27" customFormat="1" ht="19.5" customHeight="1">
      <c r="A67" s="74" t="str">
        <f>CONCATENATE(IF(OR(C44="",C52="",C59="",C66="",C72=""),"",IF(OR(C44="A",C52="A",C59="A",C66="A",C72="A"),"A",SUM(C44,C52,C59,C66,C72)))," /"&amp;40-SUM(AQ41:AQ73))</f>
        <v>A /40</v>
      </c>
      <c r="C67" s="119"/>
      <c r="D67" s="119"/>
      <c r="E67" s="119"/>
      <c r="F67" s="120"/>
      <c r="G67" s="120"/>
      <c r="H67" s="62"/>
      <c r="I67" s="117" t="s">
        <v>92</v>
      </c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7"/>
      <c r="AL67" s="118" t="str">
        <f>IF(ISERROR(AO67),"A",AO67)</f>
        <v>A</v>
      </c>
      <c r="AM67" s="118"/>
      <c r="AN67" s="66" t="str">
        <f>"/"&amp;3-AQ67</f>
        <v>/3</v>
      </c>
      <c r="AO67" s="62" t="e">
        <f>SUM(VLOOKUP(O2,'Saisie résultats'!C9:CY158,MATCH(86,'Saisie résultats'!C7:CY7,0),0),VLOOKUP(O2,'Saisie résultats'!C9:CY158,MATCH(96,'Saisie résultats'!C7:CY7,0),0),VLOOKUP(O2,'Saisie résultats'!C9:CY158,MATCH(97,'Saisie résultats'!C7:CY7,0),0))</f>
        <v>#N/A</v>
      </c>
      <c r="AP67" s="62" t="e">
        <f>OR(LEN(VLOOKUP(O2,'Saisie résultats'!C9:CY158,MATCH(86,'Saisie résultats'!C7:CY7,0),0))=0,LEN(VLOOKUP(O2,'Saisie résultats'!C9:CY158,MATCH(96,'Saisie résultats'!C7:CY7,0),0))=0,LEN(VLOOKUP(O2,'Saisie résultats'!C9:CY158,MATCH(97,'Saisie résultats'!C7:CY7,0),0))=0)</f>
        <v>#N/A</v>
      </c>
      <c r="AQ67" s="62">
        <f>COUNTIF('Saisie résultats'!CK8,"N")+COUNTIF('Saisie résultats'!CU8:CV8,"N")</f>
        <v>0</v>
      </c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CB67" s="62"/>
      <c r="CC67" s="62"/>
      <c r="CD67" s="62"/>
      <c r="CE67" s="62"/>
      <c r="CF67" s="62"/>
      <c r="CH67" s="62"/>
      <c r="CI67" s="62"/>
      <c r="CJ67" s="62"/>
      <c r="CK67" s="62"/>
      <c r="CL67" s="62"/>
      <c r="CN67" s="62"/>
      <c r="CO67" s="62"/>
      <c r="CP67" s="62"/>
      <c r="CQ67" s="62"/>
      <c r="CR67" s="62"/>
      <c r="CT67" s="62"/>
      <c r="CU67" s="62"/>
      <c r="CV67" s="62"/>
      <c r="CW67" s="62"/>
      <c r="CX67" s="62"/>
      <c r="CY67" s="62"/>
      <c r="CZ67" s="62"/>
      <c r="DA67" s="62"/>
      <c r="DC67" s="62"/>
      <c r="DD67" s="62"/>
      <c r="DE67" s="62"/>
      <c r="DF67" s="62"/>
      <c r="DG67" s="62"/>
      <c r="DI67" s="62"/>
      <c r="DJ67" s="62"/>
      <c r="DK67" s="62"/>
      <c r="DL67" s="62"/>
      <c r="DM67" s="62"/>
      <c r="DO67" s="62"/>
      <c r="DP67" s="62"/>
      <c r="DQ67" s="62"/>
      <c r="DR67" s="62"/>
      <c r="DS67" s="62"/>
      <c r="DU67" s="62"/>
      <c r="DV67" s="62"/>
      <c r="DW67" s="62"/>
      <c r="IO67" s="53"/>
      <c r="IP67" s="53"/>
      <c r="IQ67" s="53"/>
      <c r="IR67" s="53"/>
      <c r="IS67" s="53"/>
      <c r="IT67" s="53"/>
      <c r="IU67" s="53"/>
      <c r="IV67" s="53"/>
    </row>
    <row r="68" spans="1:256" s="27" customFormat="1" ht="3.75" customHeight="1">
      <c r="A68" s="74"/>
      <c r="C68" s="70"/>
      <c r="D68" s="69"/>
      <c r="E68" s="69"/>
      <c r="F68" s="69"/>
      <c r="G68" s="83"/>
      <c r="H68" s="62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7"/>
      <c r="AL68" s="63"/>
      <c r="AM68" s="63"/>
      <c r="AN68" s="64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CB68" s="62"/>
      <c r="CC68" s="62"/>
      <c r="CD68" s="62"/>
      <c r="CE68" s="62"/>
      <c r="CF68" s="62"/>
      <c r="CH68" s="62"/>
      <c r="CI68" s="62"/>
      <c r="CJ68" s="62"/>
      <c r="CK68" s="62"/>
      <c r="CL68" s="62"/>
      <c r="CN68" s="62"/>
      <c r="CO68" s="62"/>
      <c r="CP68" s="62"/>
      <c r="CQ68" s="62"/>
      <c r="CR68" s="62"/>
      <c r="CT68" s="62"/>
      <c r="CU68" s="62"/>
      <c r="CV68" s="62"/>
      <c r="CW68" s="62"/>
      <c r="CX68" s="62"/>
      <c r="CY68" s="62"/>
      <c r="CZ68" s="62"/>
      <c r="DA68" s="62"/>
      <c r="DC68" s="62"/>
      <c r="DD68" s="62"/>
      <c r="DE68" s="62"/>
      <c r="DF68" s="62"/>
      <c r="DG68" s="62"/>
      <c r="DI68" s="62"/>
      <c r="DJ68" s="62"/>
      <c r="DK68" s="62"/>
      <c r="DL68" s="62"/>
      <c r="DM68" s="62"/>
      <c r="DO68" s="62"/>
      <c r="DP68" s="62"/>
      <c r="DQ68" s="62"/>
      <c r="DR68" s="62"/>
      <c r="DS68" s="62"/>
      <c r="DU68" s="62"/>
      <c r="DV68" s="62"/>
      <c r="DW68" s="62"/>
      <c r="IO68" s="53"/>
      <c r="IP68" s="53"/>
      <c r="IQ68" s="53"/>
      <c r="IR68" s="53"/>
      <c r="IS68" s="53"/>
      <c r="IT68" s="53"/>
      <c r="IU68" s="53"/>
      <c r="IV68" s="53"/>
    </row>
    <row r="69" spans="1:256" s="27" customFormat="1" ht="19.5" customHeight="1">
      <c r="A69" s="74"/>
      <c r="C69" s="116" t="s">
        <v>93</v>
      </c>
      <c r="D69" s="116"/>
      <c r="E69" s="116"/>
      <c r="F69" s="116"/>
      <c r="G69" s="116"/>
      <c r="H69" s="62"/>
      <c r="I69" s="117" t="s">
        <v>94</v>
      </c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7"/>
      <c r="AL69" s="118" t="str">
        <f>IF(ISERROR(AO69),"A",AO69)</f>
        <v>A</v>
      </c>
      <c r="AM69" s="118"/>
      <c r="AN69" s="66" t="str">
        <f>"/"&amp;2-AQ69</f>
        <v>/2</v>
      </c>
      <c r="AO69" s="62" t="e">
        <f>SUM(VLOOKUP(O2,'Saisie résultats'!C9:CY158,MATCH(62,'Saisie résultats'!C7:CY7,0),0),VLOOKUP(O2,'Saisie résultats'!C9:CY158,MATCH(63,'Saisie résultats'!C7:CY7,0),0))</f>
        <v>#N/A</v>
      </c>
      <c r="AP69" s="62" t="e">
        <f>OR(LEN(VLOOKUP(O2,'Saisie résultats'!C9:CY158,MATCH(62,'Saisie résultats'!C7:CY7,0),0))=0,LEN(VLOOKUP(O2,'Saisie résultats'!C9:CY158,MATCH(63,'Saisie résultats'!C7:CY7,0),0))=0)</f>
        <v>#N/A</v>
      </c>
      <c r="AQ69" s="62">
        <f>COUNTIF('Saisie résultats'!BM8,"N")+COUNTIF('Saisie résultats'!BN8,"N")</f>
        <v>0</v>
      </c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CB69" s="62"/>
      <c r="CC69" s="62"/>
      <c r="CD69" s="62"/>
      <c r="CE69" s="62"/>
      <c r="CF69" s="62"/>
      <c r="CH69" s="62"/>
      <c r="CI69" s="62"/>
      <c r="CJ69" s="62"/>
      <c r="CK69" s="62"/>
      <c r="CL69" s="62"/>
      <c r="CN69" s="62"/>
      <c r="CO69" s="62"/>
      <c r="CP69" s="62"/>
      <c r="CQ69" s="62"/>
      <c r="CR69" s="62"/>
      <c r="CT69" s="62"/>
      <c r="CU69" s="62"/>
      <c r="CV69" s="62"/>
      <c r="CW69" s="62"/>
      <c r="CX69" s="62"/>
      <c r="CY69" s="62"/>
      <c r="CZ69" s="62"/>
      <c r="DA69" s="62"/>
      <c r="DC69" s="62"/>
      <c r="DD69" s="62"/>
      <c r="DE69" s="62"/>
      <c r="DF69" s="62"/>
      <c r="DG69" s="62"/>
      <c r="DI69" s="62"/>
      <c r="DJ69" s="62"/>
      <c r="DK69" s="62"/>
      <c r="DL69" s="62"/>
      <c r="DM69" s="62"/>
      <c r="DO69" s="62"/>
      <c r="DP69" s="62"/>
      <c r="DQ69" s="62"/>
      <c r="DR69" s="62"/>
      <c r="DS69" s="62"/>
      <c r="DU69" s="62"/>
      <c r="DV69" s="62"/>
      <c r="DW69" s="62"/>
      <c r="IO69" s="53"/>
      <c r="IP69" s="53"/>
      <c r="IQ69" s="53"/>
      <c r="IR69" s="53"/>
      <c r="IS69" s="53"/>
      <c r="IT69" s="53"/>
      <c r="IU69" s="53"/>
      <c r="IV69" s="53"/>
    </row>
    <row r="70" spans="1:256" s="27" customFormat="1" ht="3.75" customHeight="1">
      <c r="A70" s="74"/>
      <c r="C70" s="116"/>
      <c r="D70" s="116"/>
      <c r="E70" s="116"/>
      <c r="F70" s="116"/>
      <c r="G70" s="116"/>
      <c r="H70" s="62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7"/>
      <c r="AL70" s="63"/>
      <c r="AM70" s="63"/>
      <c r="AN70" s="64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CB70" s="62"/>
      <c r="CC70" s="62"/>
      <c r="CD70" s="62"/>
      <c r="CE70" s="62"/>
      <c r="CF70" s="62"/>
      <c r="CH70" s="62"/>
      <c r="CI70" s="62"/>
      <c r="CJ70" s="62"/>
      <c r="CK70" s="62"/>
      <c r="CL70" s="62"/>
      <c r="CN70" s="62"/>
      <c r="CO70" s="62"/>
      <c r="CP70" s="62"/>
      <c r="CQ70" s="62"/>
      <c r="CR70" s="62"/>
      <c r="CT70" s="62"/>
      <c r="CU70" s="62"/>
      <c r="CV70" s="62"/>
      <c r="CW70" s="62"/>
      <c r="CX70" s="62"/>
      <c r="CY70" s="62"/>
      <c r="CZ70" s="62"/>
      <c r="DA70" s="62"/>
      <c r="DC70" s="62"/>
      <c r="DD70" s="62"/>
      <c r="DE70" s="62"/>
      <c r="DF70" s="62"/>
      <c r="DG70" s="62"/>
      <c r="DI70" s="62"/>
      <c r="DJ70" s="62"/>
      <c r="DK70" s="62"/>
      <c r="DL70" s="62"/>
      <c r="DM70" s="62"/>
      <c r="DO70" s="62"/>
      <c r="DP70" s="62"/>
      <c r="DQ70" s="62"/>
      <c r="DR70" s="62"/>
      <c r="DS70" s="62"/>
      <c r="DU70" s="62"/>
      <c r="DV70" s="62"/>
      <c r="DW70" s="62"/>
      <c r="IO70" s="53"/>
      <c r="IP70" s="53"/>
      <c r="IQ70" s="53"/>
      <c r="IR70" s="53"/>
      <c r="IS70" s="53"/>
      <c r="IT70" s="53"/>
      <c r="IU70" s="53"/>
      <c r="IV70" s="53"/>
    </row>
    <row r="71" spans="1:256" s="27" customFormat="1" ht="19.5" customHeight="1">
      <c r="A71" s="76">
        <f>SUM(AL41:AL73)/(40-SUM(AQ41:AQ73))</f>
        <v>0</v>
      </c>
      <c r="C71" s="116"/>
      <c r="D71" s="116"/>
      <c r="E71" s="116"/>
      <c r="F71" s="116"/>
      <c r="G71" s="116"/>
      <c r="H71" s="62"/>
      <c r="I71" s="117" t="s">
        <v>95</v>
      </c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7"/>
      <c r="AL71" s="118" t="str">
        <f>IF(ISERROR(AO71),"A",AO71)</f>
        <v>A</v>
      </c>
      <c r="AM71" s="118"/>
      <c r="AN71" s="66" t="str">
        <f>"/"&amp;2-AQ71</f>
        <v>/2</v>
      </c>
      <c r="AO71" s="62" t="e">
        <f>SUM(VLOOKUP(O2,'Saisie résultats'!C9:CY158,MATCH(61,'Saisie résultats'!C7:CY7,0),0),VLOOKUP(O2,'Saisie résultats'!C9:CY158,MATCH(98,'Saisie résultats'!C7:CY7,0),0))</f>
        <v>#N/A</v>
      </c>
      <c r="AP71" s="62" t="e">
        <f>OR(LEN(VLOOKUP(O2,'Saisie résultats'!C9:CY158,MATCH(61,'Saisie résultats'!C7:CY7,0),0))=0,LEN(VLOOKUP(O2,'Saisie résultats'!C9:CY158,MATCH(98,'Saisie résultats'!C7:CY7,0),0))=0)</f>
        <v>#N/A</v>
      </c>
      <c r="AQ71" s="62">
        <f>COUNTIF('Saisie résultats'!BL8,"N")+COUNTIF('Saisie résultats'!CW8,"N")</f>
        <v>0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CB71" s="62"/>
      <c r="CC71" s="62"/>
      <c r="CD71" s="62"/>
      <c r="CE71" s="62"/>
      <c r="CF71" s="62"/>
      <c r="CH71" s="62"/>
      <c r="CI71" s="62"/>
      <c r="CJ71" s="62"/>
      <c r="CK71" s="62"/>
      <c r="CL71" s="62"/>
      <c r="CN71" s="62"/>
      <c r="CO71" s="62"/>
      <c r="CP71" s="62"/>
      <c r="CQ71" s="62"/>
      <c r="CR71" s="62"/>
      <c r="CT71" s="62"/>
      <c r="CU71" s="62"/>
      <c r="CV71" s="62"/>
      <c r="CW71" s="62"/>
      <c r="CX71" s="62"/>
      <c r="CY71" s="62"/>
      <c r="CZ71" s="62"/>
      <c r="DA71" s="62"/>
      <c r="DC71" s="62"/>
      <c r="DD71" s="62"/>
      <c r="DE71" s="62"/>
      <c r="DF71" s="62"/>
      <c r="DG71" s="62"/>
      <c r="DI71" s="62"/>
      <c r="DJ71" s="62"/>
      <c r="DK71" s="62"/>
      <c r="DL71" s="62"/>
      <c r="DM71" s="62"/>
      <c r="DO71" s="62"/>
      <c r="DP71" s="62"/>
      <c r="DQ71" s="62"/>
      <c r="DR71" s="62"/>
      <c r="DS71" s="62"/>
      <c r="DU71" s="62"/>
      <c r="DV71" s="62"/>
      <c r="DW71" s="62"/>
      <c r="IO71" s="53"/>
      <c r="IP71" s="53"/>
      <c r="IQ71" s="53"/>
      <c r="IR71" s="53"/>
      <c r="IS71" s="53"/>
      <c r="IT71" s="53"/>
      <c r="IU71" s="53"/>
      <c r="IV71" s="53"/>
    </row>
    <row r="72" spans="1:256" s="27" customFormat="1" ht="3.75" customHeight="1">
      <c r="A72" s="74"/>
      <c r="C72" s="119" t="str">
        <f>IF(OR(AL69="",AL71="",AL73=""),"",IF(OR(AL69="A",AL71="A",AL73="A"),"A",SUM(AL69,AL71,AL73)))</f>
        <v>A</v>
      </c>
      <c r="D72" s="119"/>
      <c r="E72" s="119"/>
      <c r="F72" s="120" t="str">
        <f>"/"&amp;6-SUM(AQ69:AQ73)</f>
        <v>/6</v>
      </c>
      <c r="G72" s="120"/>
      <c r="H72" s="62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7"/>
      <c r="AL72" s="63"/>
      <c r="AM72" s="63"/>
      <c r="AN72" s="64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CB72" s="62"/>
      <c r="CC72" s="62"/>
      <c r="CD72" s="62"/>
      <c r="CE72" s="62"/>
      <c r="CF72" s="62"/>
      <c r="CH72" s="62"/>
      <c r="CI72" s="62"/>
      <c r="CJ72" s="62"/>
      <c r="CK72" s="62"/>
      <c r="CL72" s="62"/>
      <c r="CN72" s="62"/>
      <c r="CO72" s="62"/>
      <c r="CP72" s="62"/>
      <c r="CQ72" s="62"/>
      <c r="CR72" s="62"/>
      <c r="CT72" s="62"/>
      <c r="CU72" s="62"/>
      <c r="CV72" s="62"/>
      <c r="CW72" s="62"/>
      <c r="CX72" s="62"/>
      <c r="CY72" s="62"/>
      <c r="CZ72" s="62"/>
      <c r="DA72" s="62"/>
      <c r="DC72" s="62"/>
      <c r="DD72" s="62"/>
      <c r="DE72" s="62"/>
      <c r="DF72" s="62"/>
      <c r="DG72" s="62"/>
      <c r="DI72" s="62"/>
      <c r="DJ72" s="62"/>
      <c r="DK72" s="62"/>
      <c r="DL72" s="62"/>
      <c r="DM72" s="62"/>
      <c r="DO72" s="62"/>
      <c r="DP72" s="62"/>
      <c r="DQ72" s="62"/>
      <c r="DR72" s="62"/>
      <c r="DS72" s="62"/>
      <c r="DU72" s="62"/>
      <c r="DV72" s="62"/>
      <c r="DW72" s="62"/>
      <c r="IO72" s="53"/>
      <c r="IP72" s="53"/>
      <c r="IQ72" s="53"/>
      <c r="IR72" s="53"/>
      <c r="IS72" s="53"/>
      <c r="IT72" s="53"/>
      <c r="IU72" s="53"/>
      <c r="IV72" s="53"/>
    </row>
    <row r="73" spans="1:256" s="27" customFormat="1" ht="19.5" customHeight="1">
      <c r="A73" s="80"/>
      <c r="C73" s="119"/>
      <c r="D73" s="119"/>
      <c r="E73" s="119"/>
      <c r="F73" s="120"/>
      <c r="G73" s="120"/>
      <c r="H73" s="62"/>
      <c r="I73" s="117" t="s">
        <v>96</v>
      </c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7"/>
      <c r="AL73" s="118" t="str">
        <f>IF(ISERROR(AO73),"A",AO73)</f>
        <v>A</v>
      </c>
      <c r="AM73" s="118"/>
      <c r="AN73" s="66" t="str">
        <f>"/"&amp;2-AQ73</f>
        <v>/2</v>
      </c>
      <c r="AO73" s="62" t="e">
        <f>SUM(VLOOKUP(O2,'Saisie résultats'!C9:CY158,MATCH(99,'Saisie résultats'!C7:CY7,0),0),VLOOKUP(O2,'Saisie résultats'!C9:CY158,MATCH(100,'Saisie résultats'!C7:CY7,0),0))</f>
        <v>#N/A</v>
      </c>
      <c r="AP73" s="62" t="e">
        <f>OR(LEN(VLOOKUP(O2,'Saisie résultats'!C9:CY158,MATCH(99,'Saisie résultats'!C7:CY7,0),0))=0,LEN(VLOOKUP(O2,'Saisie résultats'!C9:CY158,MATCH(100,'Saisie résultats'!C7:CY7,0),0))=0)</f>
        <v>#N/A</v>
      </c>
      <c r="AQ73" s="62">
        <f>COUNTIF('Saisie résultats'!CX8,"N")+COUNTIF('Saisie résultats'!CY8,"N")</f>
        <v>0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CB73" s="62"/>
      <c r="CC73" s="62"/>
      <c r="CD73" s="62"/>
      <c r="CE73" s="62"/>
      <c r="CF73" s="62"/>
      <c r="CH73" s="62"/>
      <c r="CI73" s="62"/>
      <c r="CJ73" s="62"/>
      <c r="CK73" s="62"/>
      <c r="CL73" s="62"/>
      <c r="CN73" s="62"/>
      <c r="CO73" s="62"/>
      <c r="CP73" s="62"/>
      <c r="CQ73" s="62"/>
      <c r="CR73" s="62"/>
      <c r="CT73" s="62"/>
      <c r="CU73" s="62"/>
      <c r="CV73" s="62"/>
      <c r="CW73" s="62"/>
      <c r="CX73" s="62"/>
      <c r="CY73" s="62"/>
      <c r="CZ73" s="62"/>
      <c r="DA73" s="62"/>
      <c r="DC73" s="62"/>
      <c r="DD73" s="62"/>
      <c r="DE73" s="62"/>
      <c r="DF73" s="62"/>
      <c r="DG73" s="62"/>
      <c r="DI73" s="62"/>
      <c r="DJ73" s="62"/>
      <c r="DK73" s="62"/>
      <c r="DL73" s="62"/>
      <c r="DM73" s="62"/>
      <c r="DO73" s="62"/>
      <c r="DP73" s="62"/>
      <c r="DQ73" s="62"/>
      <c r="DR73" s="62"/>
      <c r="DS73" s="62"/>
      <c r="DU73" s="62"/>
      <c r="DV73" s="62"/>
      <c r="DW73" s="62"/>
      <c r="IO73" s="53"/>
      <c r="IP73" s="53"/>
      <c r="IQ73" s="53"/>
      <c r="IR73" s="53"/>
      <c r="IS73" s="53"/>
      <c r="IT73" s="53"/>
      <c r="IU73" s="53"/>
      <c r="IV73" s="53"/>
    </row>
    <row r="74" spans="1:256" s="27" customFormat="1" ht="3.75" customHeight="1">
      <c r="A74" s="53"/>
      <c r="C74" s="53"/>
      <c r="D74" s="84"/>
      <c r="E74" s="84"/>
      <c r="F74" s="8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4"/>
      <c r="AM74" s="54"/>
      <c r="AN74" s="55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CB74" s="62"/>
      <c r="CC74" s="62"/>
      <c r="CD74" s="62"/>
      <c r="CE74" s="62"/>
      <c r="CF74" s="62"/>
      <c r="CH74" s="62"/>
      <c r="CI74" s="62"/>
      <c r="CJ74" s="62"/>
      <c r="CK74" s="62"/>
      <c r="CL74" s="62"/>
      <c r="CN74" s="62"/>
      <c r="CO74" s="62"/>
      <c r="CP74" s="62"/>
      <c r="CQ74" s="62"/>
      <c r="CR74" s="62"/>
      <c r="CT74" s="62"/>
      <c r="CU74" s="62"/>
      <c r="CV74" s="62"/>
      <c r="CW74" s="62"/>
      <c r="CX74" s="62"/>
      <c r="CY74" s="62"/>
      <c r="CZ74" s="62"/>
      <c r="DA74" s="62"/>
      <c r="DC74" s="62"/>
      <c r="DD74" s="62"/>
      <c r="DE74" s="62"/>
      <c r="DF74" s="62"/>
      <c r="DG74" s="62"/>
      <c r="DI74" s="62"/>
      <c r="DJ74" s="62"/>
      <c r="DK74" s="62"/>
      <c r="DL74" s="62"/>
      <c r="DM74" s="62"/>
      <c r="DO74" s="62"/>
      <c r="DP74" s="62"/>
      <c r="DQ74" s="62"/>
      <c r="DR74" s="62"/>
      <c r="DS74" s="62"/>
      <c r="DU74" s="62"/>
      <c r="DV74" s="62"/>
      <c r="DW74" s="62"/>
      <c r="IO74" s="53"/>
      <c r="IP74" s="53"/>
      <c r="IQ74" s="53"/>
      <c r="IR74" s="53"/>
      <c r="IS74" s="53"/>
      <c r="IT74" s="53"/>
      <c r="IU74" s="53"/>
      <c r="IV74" s="53"/>
    </row>
    <row r="75" spans="4:6" ht="12.75">
      <c r="D75" s="27"/>
      <c r="E75" s="27"/>
      <c r="F75" s="27"/>
    </row>
  </sheetData>
  <sheetProtection password="B22F" sheet="1" objects="1" scenarios="1"/>
  <mergeCells count="107">
    <mergeCell ref="AL11:AM11"/>
    <mergeCell ref="C13:E15"/>
    <mergeCell ref="F13:G15"/>
    <mergeCell ref="A2:H3"/>
    <mergeCell ref="L2:N2"/>
    <mergeCell ref="O2:V2"/>
    <mergeCell ref="AJ2:AL3"/>
    <mergeCell ref="B5:AN5"/>
    <mergeCell ref="A6:AN6"/>
    <mergeCell ref="C17:G18"/>
    <mergeCell ref="I17:AJ17"/>
    <mergeCell ref="AL17:AM17"/>
    <mergeCell ref="A7:A25"/>
    <mergeCell ref="C7:G12"/>
    <mergeCell ref="I7:AJ7"/>
    <mergeCell ref="AL7:AM7"/>
    <mergeCell ref="I9:AJ9"/>
    <mergeCell ref="AL9:AM9"/>
    <mergeCell ref="I11:AJ11"/>
    <mergeCell ref="I13:AJ13"/>
    <mergeCell ref="AL13:AM13"/>
    <mergeCell ref="I15:AJ15"/>
    <mergeCell ref="AL15:AM15"/>
    <mergeCell ref="C21:C39"/>
    <mergeCell ref="E21:G24"/>
    <mergeCell ref="I21:AJ21"/>
    <mergeCell ref="AL21:AM21"/>
    <mergeCell ref="I23:AJ23"/>
    <mergeCell ref="AL23:AM23"/>
    <mergeCell ref="C19:E19"/>
    <mergeCell ref="F19:G19"/>
    <mergeCell ref="I19:AJ19"/>
    <mergeCell ref="AL19:AM19"/>
    <mergeCell ref="E25:F27"/>
    <mergeCell ref="G25:G27"/>
    <mergeCell ref="I25:AJ25"/>
    <mergeCell ref="AL25:AM25"/>
    <mergeCell ref="I27:AJ27"/>
    <mergeCell ref="AL27:AM27"/>
    <mergeCell ref="E32:F33"/>
    <mergeCell ref="G32:G33"/>
    <mergeCell ref="I33:AJ33"/>
    <mergeCell ref="AL33:AM33"/>
    <mergeCell ref="E29:G31"/>
    <mergeCell ref="I29:AJ29"/>
    <mergeCell ref="AL29:AM29"/>
    <mergeCell ref="I31:AJ31"/>
    <mergeCell ref="AL31:AM31"/>
    <mergeCell ref="E38:F39"/>
    <mergeCell ref="G38:G39"/>
    <mergeCell ref="I39:AJ39"/>
    <mergeCell ref="AL39:AM39"/>
    <mergeCell ref="E35:G37"/>
    <mergeCell ref="I35:AJ35"/>
    <mergeCell ref="AL35:AM35"/>
    <mergeCell ref="I37:AJ37"/>
    <mergeCell ref="AL37:AM37"/>
    <mergeCell ref="A41:A66"/>
    <mergeCell ref="C41:G43"/>
    <mergeCell ref="I41:AJ41"/>
    <mergeCell ref="AL41:AM41"/>
    <mergeCell ref="I43:AJ43"/>
    <mergeCell ref="AL43:AM43"/>
    <mergeCell ref="C44:E45"/>
    <mergeCell ref="F44:G45"/>
    <mergeCell ref="I45:AJ45"/>
    <mergeCell ref="AL45:AM45"/>
    <mergeCell ref="C47:G51"/>
    <mergeCell ref="I47:AJ47"/>
    <mergeCell ref="AL47:AM47"/>
    <mergeCell ref="I49:AJ49"/>
    <mergeCell ref="AL49:AM49"/>
    <mergeCell ref="I51:AJ51"/>
    <mergeCell ref="AL51:AM51"/>
    <mergeCell ref="C52:E55"/>
    <mergeCell ref="F52:G55"/>
    <mergeCell ref="I53:AJ53"/>
    <mergeCell ref="AL53:AM53"/>
    <mergeCell ref="I55:AJ55"/>
    <mergeCell ref="AL55:AM55"/>
    <mergeCell ref="C57:G58"/>
    <mergeCell ref="I57:AJ57"/>
    <mergeCell ref="AL57:AM57"/>
    <mergeCell ref="C59:E61"/>
    <mergeCell ref="F59:G61"/>
    <mergeCell ref="I59:AJ59"/>
    <mergeCell ref="AL59:AM59"/>
    <mergeCell ref="I61:AJ61"/>
    <mergeCell ref="AL61:AM61"/>
    <mergeCell ref="C66:E67"/>
    <mergeCell ref="F66:G67"/>
    <mergeCell ref="I67:AJ67"/>
    <mergeCell ref="AL67:AM67"/>
    <mergeCell ref="C63:G65"/>
    <mergeCell ref="I63:AJ63"/>
    <mergeCell ref="AL63:AM63"/>
    <mergeCell ref="I65:AJ65"/>
    <mergeCell ref="AL65:AM65"/>
    <mergeCell ref="C72:E73"/>
    <mergeCell ref="F72:G73"/>
    <mergeCell ref="I73:AJ73"/>
    <mergeCell ref="AL73:AM73"/>
    <mergeCell ref="C69:G71"/>
    <mergeCell ref="I69:AJ69"/>
    <mergeCell ref="AL69:AM69"/>
    <mergeCell ref="I71:AJ71"/>
    <mergeCell ref="AL71:AM71"/>
  </mergeCells>
  <dataValidations count="2">
    <dataValidation type="list" operator="equal" sqref="P2">
      <formula1>NA()</formula1>
    </dataValidation>
    <dataValidation type="list" operator="equal" allowBlank="1" sqref="O2">
      <formula1>liste_eleves</formula1>
    </dataValidation>
  </dataValidations>
  <printOptions/>
  <pageMargins left="0.39375" right="0.39375" top="0.19652777777777777" bottom="0.19652777777777777" header="0.5118055555555556" footer="0.5118055555555556"/>
  <pageSetup horizontalDpi="300" verticalDpi="300" orientation="landscape" paperSize="9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zoomScalePageLayoutView="0" workbookViewId="0" topLeftCell="A1">
      <selection activeCell="I14" sqref="I14"/>
    </sheetView>
  </sheetViews>
  <sheetFormatPr defaultColWidth="11.421875" defaultRowHeight="12.75"/>
  <cols>
    <col min="1" max="1" width="6.7109375" style="12" customWidth="1"/>
    <col min="2" max="3" width="11.421875" style="12" customWidth="1"/>
    <col min="4" max="5" width="15.7109375" style="12" customWidth="1"/>
    <col min="6" max="8" width="15.7109375" style="85" customWidth="1"/>
    <col min="9" max="9" width="20.7109375" style="85" customWidth="1"/>
    <col min="10" max="11" width="11.421875" style="12" customWidth="1"/>
    <col min="12" max="15" width="0" style="12" hidden="1" customWidth="1"/>
    <col min="16" max="16384" width="11.421875" style="12" customWidth="1"/>
  </cols>
  <sheetData>
    <row r="1" spans="1:4" ht="12.75" customHeight="1">
      <c r="A1" s="111" t="s">
        <v>97</v>
      </c>
      <c r="B1" s="111"/>
      <c r="C1" s="111"/>
      <c r="D1" s="111"/>
    </row>
    <row r="2" spans="1:4" ht="12.75" customHeight="1">
      <c r="A2" s="111"/>
      <c r="B2" s="111"/>
      <c r="C2" s="111"/>
      <c r="D2" s="111"/>
    </row>
    <row r="3" spans="1:4" ht="18" customHeight="1">
      <c r="A3" s="111"/>
      <c r="B3" s="111"/>
      <c r="C3" s="111"/>
      <c r="D3" s="111"/>
    </row>
    <row r="4" spans="1:5" ht="12.75" customHeight="1">
      <c r="A4" s="111"/>
      <c r="B4" s="111"/>
      <c r="C4" s="111"/>
      <c r="D4" s="111"/>
      <c r="E4" s="86"/>
    </row>
    <row r="6" ht="12.75">
      <c r="A6" s="87" t="str">
        <f>'Saisie résultats'!CZ163&amp;" items non évalués français : "&amp;'Saisie résultats'!CZ160</f>
        <v>0 items non évalués français : </v>
      </c>
    </row>
    <row r="7" spans="1:9" ht="30" customHeight="1">
      <c r="A7" s="129" t="s">
        <v>58</v>
      </c>
      <c r="B7" s="130" t="s">
        <v>98</v>
      </c>
      <c r="C7" s="130"/>
      <c r="D7" s="88" t="s">
        <v>99</v>
      </c>
      <c r="E7" s="89" t="s">
        <v>100</v>
      </c>
      <c r="F7" s="89" t="s">
        <v>101</v>
      </c>
      <c r="G7" s="89" t="s">
        <v>102</v>
      </c>
      <c r="I7" s="12"/>
    </row>
    <row r="8" spans="1:15" ht="30" customHeight="1">
      <c r="A8" s="129"/>
      <c r="B8" s="130" t="s">
        <v>103</v>
      </c>
      <c r="C8" s="130"/>
      <c r="D8" s="90" t="str">
        <f>"0"&amp;" £"&amp;" nb "&amp;" £ "&amp;L8</f>
        <v>0 £ nb  £ 19</v>
      </c>
      <c r="E8" s="90" t="str">
        <f>L8+1&amp;" £ nb   £ "&amp;M8</f>
        <v>20 £ nb   £ 30</v>
      </c>
      <c r="F8" s="90" t="str">
        <f>M8+1&amp;" £ nb   £ "&amp;N8</f>
        <v>31 £ nb   £ 39</v>
      </c>
      <c r="G8" s="90" t="str">
        <f>N8+1&amp;" £ nb   £ "&amp;O8</f>
        <v>40 £ nb   £ 60</v>
      </c>
      <c r="I8" s="12"/>
      <c r="L8" s="12" t="str">
        <f>FIXED(INT((60-'Saisie résultats'!CZ163)*0.33),0)</f>
        <v>19</v>
      </c>
      <c r="M8" s="12">
        <f>INT((60-'Saisie résultats'!CZ163)*0.5)</f>
        <v>30</v>
      </c>
      <c r="N8" s="12">
        <f>INT((60-'Saisie résultats'!CZ163)*0.66)</f>
        <v>39</v>
      </c>
      <c r="O8" s="12">
        <f>INT((60-'Saisie résultats'!CZ163))</f>
        <v>60</v>
      </c>
    </row>
    <row r="9" spans="1:9" ht="30" customHeight="1">
      <c r="A9" s="129"/>
      <c r="B9" s="130" t="s">
        <v>104</v>
      </c>
      <c r="C9" s="130"/>
      <c r="D9" s="91">
        <f>COUNTIF('Synthèse élèves CM2_ecole'!Q10:Q159,"&lt;="&amp;L8)</f>
        <v>0</v>
      </c>
      <c r="E9" s="91">
        <f>COUNTIF('Synthèse élèves CM2_ecole'!Q10:Q159,"&lt;="&amp;M8)-D9</f>
        <v>0</v>
      </c>
      <c r="F9" s="91">
        <f>COUNTIF('Synthèse élèves CM2_ecole'!Q10:Q159,"&lt;="&amp;39)-E9-D9</f>
        <v>0</v>
      </c>
      <c r="G9" s="91">
        <f>COUNTIF('Synthèse élèves CM2_ecole'!Q10:Q159,"&lt;="&amp;O8)-F9-E9-D9</f>
        <v>0</v>
      </c>
      <c r="I9" s="12"/>
    </row>
    <row r="10" spans="1:9" ht="30" customHeight="1">
      <c r="A10" s="129"/>
      <c r="B10" s="130" t="s">
        <v>105</v>
      </c>
      <c r="C10" s="130"/>
      <c r="D10" s="92">
        <f>IF(OR(ISBLANK(D9),D9=0),"",D9/SUM($D9:$G9))</f>
      </c>
      <c r="E10" s="92">
        <f>IF(OR(ISBLANK(E9),E9=0),"",E9/SUM($D9:$G9))</f>
      </c>
      <c r="F10" s="92">
        <f>IF(OR(ISBLANK(F9),F9=0),"",F9/SUM($D9:$G9))</f>
      </c>
      <c r="G10" s="92">
        <f>IF(OR(ISBLANK(G9),G9=0),"",G9/SUM($D9:$G9))</f>
      </c>
      <c r="I10" s="12"/>
    </row>
    <row r="11" spans="1:9" ht="4.5" customHeight="1">
      <c r="A11" s="129"/>
      <c r="B11" s="131"/>
      <c r="C11" s="131"/>
      <c r="D11" s="93"/>
      <c r="E11" s="94"/>
      <c r="F11" s="94"/>
      <c r="G11" s="95"/>
      <c r="I11" s="12"/>
    </row>
    <row r="12" spans="1:9" ht="30" customHeight="1">
      <c r="A12" s="129"/>
      <c r="B12" s="130" t="s">
        <v>106</v>
      </c>
      <c r="C12" s="130"/>
      <c r="D12" s="132">
        <f>IF(ISERROR(MEDIAN('Synthèse élèves CM2_ecole'!Q10:Q159)),"",MEDIAN('Synthèse élèves CM2_ecole'!Q10:Q159))</f>
      </c>
      <c r="E12" s="132"/>
      <c r="F12" s="132"/>
      <c r="G12" s="132"/>
      <c r="I12" s="12"/>
    </row>
    <row r="13" spans="4:9" ht="9.75" customHeight="1">
      <c r="D13" s="85"/>
      <c r="E13" s="85"/>
      <c r="I13" s="12"/>
    </row>
    <row r="14" spans="1:9" ht="14.25" customHeight="1">
      <c r="A14" s="12" t="str">
        <f>'Saisie résultats'!CZ164&amp;" items non évalués mathématiques : "&amp;'Saisie résultats'!CZ161</f>
        <v>0 items non évalués mathématiques : </v>
      </c>
      <c r="D14" s="85"/>
      <c r="E14" s="85"/>
      <c r="I14" s="12"/>
    </row>
    <row r="15" spans="1:9" ht="30" customHeight="1">
      <c r="A15" s="129" t="s">
        <v>77</v>
      </c>
      <c r="B15" s="130" t="s">
        <v>98</v>
      </c>
      <c r="C15" s="130"/>
      <c r="D15" s="88" t="s">
        <v>99</v>
      </c>
      <c r="E15" s="89" t="s">
        <v>100</v>
      </c>
      <c r="F15" s="89" t="s">
        <v>101</v>
      </c>
      <c r="G15" s="89" t="s">
        <v>102</v>
      </c>
      <c r="I15" s="12"/>
    </row>
    <row r="16" spans="1:15" ht="30" customHeight="1">
      <c r="A16" s="129"/>
      <c r="B16" s="130" t="s">
        <v>103</v>
      </c>
      <c r="C16" s="130"/>
      <c r="D16" s="90" t="str">
        <f>0&amp;" £ nb   £ "&amp;L16</f>
        <v>0 £ nb   £ 13</v>
      </c>
      <c r="E16" s="90" t="str">
        <f>L16+1&amp;" £ nb   £ "&amp;M16</f>
        <v>14 £ nb   £ 20</v>
      </c>
      <c r="F16" s="90" t="str">
        <f>M16+1&amp;" £ nb   £ "&amp;N16</f>
        <v>21 £ nb   £ 26</v>
      </c>
      <c r="G16" s="90" t="str">
        <f>N16+1&amp;" £ nb   £ "&amp;O16</f>
        <v>27 £ nb   £ 40</v>
      </c>
      <c r="I16" s="12"/>
      <c r="L16" s="12" t="str">
        <f>FIXED(INT((40-'Saisie résultats'!CZ164)*0.33),0)</f>
        <v>13</v>
      </c>
      <c r="M16" s="12">
        <f>INT((40-'Saisie résultats'!CZ164)*0.5)</f>
        <v>20</v>
      </c>
      <c r="N16" s="12">
        <f>INT((40-'Saisie résultats'!CZ164)*0.66)</f>
        <v>26</v>
      </c>
      <c r="O16" s="12">
        <f>INT((40-'Saisie résultats'!CZ164))</f>
        <v>40</v>
      </c>
    </row>
    <row r="17" spans="1:9" ht="30" customHeight="1">
      <c r="A17" s="129"/>
      <c r="B17" s="130" t="s">
        <v>104</v>
      </c>
      <c r="C17" s="130"/>
      <c r="D17" s="91">
        <f>COUNTIF('Synthèse élèves CM2_ecole'!R10:R159,"&lt;="&amp;L16)</f>
        <v>0</v>
      </c>
      <c r="E17" s="91">
        <f>COUNTIF('Synthèse élèves CM2_ecole'!R10:R159,"&lt;="&amp;M16)-D17</f>
        <v>0</v>
      </c>
      <c r="F17" s="91">
        <f>COUNTIF('Synthèse élèves CM2_ecole'!R10:R159,"&lt;="&amp;N16)-E17-D17</f>
        <v>0</v>
      </c>
      <c r="G17" s="91">
        <f>COUNTIF('Synthèse élèves CM2_ecole'!R10:R359,"&lt;="&amp;O16)-F17-E17-D17</f>
        <v>0</v>
      </c>
      <c r="I17" s="12"/>
    </row>
    <row r="18" spans="1:9" ht="30" customHeight="1">
      <c r="A18" s="129"/>
      <c r="B18" s="130" t="s">
        <v>105</v>
      </c>
      <c r="C18" s="130"/>
      <c r="D18" s="92">
        <f>IF(OR(ISBLANK(D17),D17=0),"",D17/SUM($D17:$G17))</f>
      </c>
      <c r="E18" s="92">
        <f>IF(OR(ISBLANK(E17),E17=0),"",E17/SUM($D17:$G17))</f>
      </c>
      <c r="F18" s="92">
        <f>IF(OR(ISBLANK(F17),F17=0),"",F17/SUM($D17:$G17))</f>
      </c>
      <c r="G18" s="92">
        <f>IF(OR(ISBLANK(G17),G17=0),"",G17/SUM($D17:$G17))</f>
      </c>
      <c r="I18" s="12"/>
    </row>
    <row r="19" spans="1:9" ht="4.5" customHeight="1">
      <c r="A19" s="129"/>
      <c r="B19" s="131"/>
      <c r="C19" s="131"/>
      <c r="D19" s="131"/>
      <c r="E19" s="131"/>
      <c r="F19" s="131"/>
      <c r="G19" s="131"/>
      <c r="I19" s="12"/>
    </row>
    <row r="20" spans="1:9" ht="30" customHeight="1">
      <c r="A20" s="129"/>
      <c r="B20" s="130" t="s">
        <v>106</v>
      </c>
      <c r="C20" s="130"/>
      <c r="D20" s="132">
        <f>IF(ISERROR(MEDIAN('Synthèse élèves CM2_ecole'!R10:R159)),"",MEDIAN('Synthèse élèves CM2_ecole'!R10:R159))</f>
      </c>
      <c r="E20" s="132"/>
      <c r="F20" s="132"/>
      <c r="G20" s="132"/>
      <c r="I20" s="12"/>
    </row>
    <row r="21" spans="5:9" ht="12.75">
      <c r="E21" s="85"/>
      <c r="I21" s="12"/>
    </row>
  </sheetData>
  <sheetProtection sheet="1" objects="1" scenarios="1"/>
  <mergeCells count="17">
    <mergeCell ref="A1:D4"/>
    <mergeCell ref="A7:A12"/>
    <mergeCell ref="B7:C7"/>
    <mergeCell ref="B8:C8"/>
    <mergeCell ref="B9:C9"/>
    <mergeCell ref="B10:C10"/>
    <mergeCell ref="B11:C11"/>
    <mergeCell ref="B12:C12"/>
    <mergeCell ref="D12:G12"/>
    <mergeCell ref="A15:A20"/>
    <mergeCell ref="B15:C15"/>
    <mergeCell ref="B16:C16"/>
    <mergeCell ref="B17:C17"/>
    <mergeCell ref="B18:C18"/>
    <mergeCell ref="B19:G19"/>
    <mergeCell ref="B20:C20"/>
    <mergeCell ref="D20:G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="90" zoomScaleNormal="90" zoomScalePageLayoutView="0" workbookViewId="0" topLeftCell="A1">
      <pane ySplit="14" topLeftCell="BM15" activePane="bottomLeft" state="frozen"/>
      <selection pane="topLeft" activeCell="A1" sqref="A1"/>
      <selection pane="bottomLeft" activeCell="Q18" sqref="Q18"/>
    </sheetView>
  </sheetViews>
  <sheetFormatPr defaultColWidth="11.00390625" defaultRowHeight="12.75"/>
  <cols>
    <col min="1" max="1" width="5.421875" style="21" customWidth="1"/>
    <col min="2" max="9" width="5.7109375" style="21" customWidth="1"/>
    <col min="10" max="10" width="7.28125" style="21" customWidth="1"/>
    <col min="11" max="24" width="5.7109375" style="7" customWidth="1"/>
    <col min="25" max="29" width="3.140625" style="7" customWidth="1"/>
    <col min="30" max="30" width="3.28125" style="7" customWidth="1"/>
    <col min="31" max="31" width="2.8515625" style="7" customWidth="1"/>
    <col min="32" max="36" width="2.7109375" style="7" customWidth="1"/>
    <col min="37" max="255" width="11.421875" style="7" customWidth="1"/>
    <col min="256" max="16384" width="11.00390625" style="7" customWidth="1"/>
  </cols>
  <sheetData>
    <row r="1" spans="2:12" s="23" customFormat="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s="23" customFormat="1" ht="12.75" customHeight="1">
      <c r="A2" s="133" t="s">
        <v>107</v>
      </c>
      <c r="B2" s="133"/>
      <c r="C2" s="133"/>
      <c r="D2" s="133"/>
      <c r="E2" s="133"/>
      <c r="G2" s="134" t="s">
        <v>108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23" customFormat="1" ht="12.75">
      <c r="A3" s="133"/>
      <c r="B3" s="133"/>
      <c r="C3" s="133"/>
      <c r="D3" s="133"/>
      <c r="E3" s="13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s="23" customFormat="1" ht="12.75">
      <c r="A4" s="133"/>
      <c r="B4" s="133"/>
      <c r="C4" s="133"/>
      <c r="D4" s="133"/>
      <c r="E4" s="13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23" customFormat="1" ht="12.75">
      <c r="A5" s="133"/>
      <c r="B5" s="133"/>
      <c r="C5" s="133"/>
      <c r="D5" s="133"/>
      <c r="E5" s="13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8" s="22" customFormat="1" ht="12.75">
      <c r="A6" s="96"/>
      <c r="B6" s="96"/>
      <c r="C6" s="96"/>
      <c r="D6" s="96"/>
      <c r="E6" s="96"/>
      <c r="F6" s="96"/>
      <c r="G6" s="96"/>
      <c r="H6" s="96"/>
    </row>
    <row r="7" spans="1:8" s="22" customFormat="1" ht="12.75" customHeight="1">
      <c r="A7" s="96"/>
      <c r="B7" s="96"/>
      <c r="C7" s="96"/>
      <c r="D7" s="96"/>
      <c r="E7" s="96"/>
      <c r="F7" s="96"/>
      <c r="G7" s="96"/>
      <c r="H7" s="96"/>
    </row>
    <row r="8" spans="1:8" s="22" customFormat="1" ht="12.75" customHeight="1">
      <c r="A8" s="96"/>
      <c r="B8" s="96"/>
      <c r="C8" s="96"/>
      <c r="D8" s="96"/>
      <c r="E8" s="96"/>
      <c r="F8" s="96"/>
      <c r="G8" s="96"/>
      <c r="H8" s="96"/>
    </row>
    <row r="9" spans="1:8" s="22" customFormat="1" ht="12.75" customHeight="1">
      <c r="A9" s="59">
        <v>1</v>
      </c>
      <c r="B9" s="97" t="s">
        <v>109</v>
      </c>
      <c r="C9" s="7"/>
      <c r="D9" s="7"/>
      <c r="E9" s="96"/>
      <c r="F9" s="96"/>
      <c r="G9" s="96"/>
      <c r="H9" s="96"/>
    </row>
    <row r="10" spans="1:8" s="22" customFormat="1" ht="12.75" customHeight="1">
      <c r="A10" s="23"/>
      <c r="B10" s="7"/>
      <c r="C10" s="7"/>
      <c r="D10" s="7"/>
      <c r="E10" s="96"/>
      <c r="F10" s="96"/>
      <c r="G10" s="96"/>
      <c r="H10" s="96"/>
    </row>
    <row r="11" spans="1:8" s="22" customFormat="1" ht="12.75">
      <c r="A11" s="59">
        <v>2</v>
      </c>
      <c r="B11" s="97" t="s">
        <v>110</v>
      </c>
      <c r="C11" s="7"/>
      <c r="D11" s="7"/>
      <c r="E11" s="96"/>
      <c r="F11" s="96"/>
      <c r="G11" s="96"/>
      <c r="H11" s="96"/>
    </row>
    <row r="12" spans="1:8" s="22" customFormat="1" ht="15">
      <c r="A12" s="98"/>
      <c r="B12" s="99"/>
      <c r="C12" s="7"/>
      <c r="D12" s="7"/>
      <c r="E12" s="96"/>
      <c r="F12" s="96"/>
      <c r="G12" s="96"/>
      <c r="H12" s="96"/>
    </row>
    <row r="13" spans="1:8" s="22" customFormat="1" ht="12.75">
      <c r="A13" s="100"/>
      <c r="B13" s="96"/>
      <c r="C13" s="96"/>
      <c r="D13" s="96"/>
      <c r="E13" s="96"/>
      <c r="F13" s="96"/>
      <c r="G13" s="96"/>
      <c r="H13" s="96"/>
    </row>
    <row r="14" spans="1:10" s="22" customFormat="1" ht="102.75" customHeight="1">
      <c r="A14" s="31" t="s">
        <v>35</v>
      </c>
      <c r="B14" s="31" t="s">
        <v>36</v>
      </c>
      <c r="C14" s="31" t="s">
        <v>37</v>
      </c>
      <c r="D14" s="31" t="s">
        <v>38</v>
      </c>
      <c r="E14" s="31" t="s">
        <v>39</v>
      </c>
      <c r="F14" s="31" t="s">
        <v>40</v>
      </c>
      <c r="G14" s="31" t="s">
        <v>41</v>
      </c>
      <c r="H14" s="31" t="s">
        <v>42</v>
      </c>
      <c r="I14" s="32" t="s">
        <v>89</v>
      </c>
      <c r="J14" s="32" t="s">
        <v>93</v>
      </c>
    </row>
    <row r="15" spans="1:10" s="22" customFormat="1" ht="15" customHeight="1">
      <c r="A15" s="101">
        <f>'Synthèse élèves CM2_ecole'!D10</f>
      </c>
      <c r="B15" s="101">
        <f>'Synthèse élèves CM2_ecole'!E10</f>
      </c>
      <c r="C15" s="101">
        <f>'Synthèse élèves CM2_ecole'!F10</f>
      </c>
      <c r="D15" s="101">
        <f>'Synthèse élèves CM2_ecole'!G10</f>
      </c>
      <c r="E15" s="101">
        <f>'Synthèse élèves CM2_ecole'!H10</f>
      </c>
      <c r="F15" s="101">
        <f>'Synthèse élèves CM2_ecole'!I10</f>
      </c>
      <c r="G15" s="101">
        <f>'Synthèse élèves CM2_ecole'!J10</f>
      </c>
      <c r="H15" s="101">
        <f>'Synthèse élèves CM2_ecole'!K10</f>
      </c>
      <c r="I15" s="101">
        <f>'Synthèse élèves CM2_ecole'!L10</f>
      </c>
      <c r="J15" s="101">
        <f>'Synthèse élèves CM2_ecole'!M10</f>
      </c>
    </row>
    <row r="16" spans="1:10" s="22" customFormat="1" ht="15" customHeight="1">
      <c r="A16" s="101">
        <f>'Synthèse élèves CM2_ecole'!D11</f>
      </c>
      <c r="B16" s="101">
        <f>'Synthèse élèves CM2_ecole'!E11</f>
      </c>
      <c r="C16" s="101">
        <f>'Synthèse élèves CM2_ecole'!F11</f>
      </c>
      <c r="D16" s="101">
        <f>'Synthèse élèves CM2_ecole'!G11</f>
      </c>
      <c r="E16" s="101">
        <f>'Synthèse élèves CM2_ecole'!H11</f>
      </c>
      <c r="F16" s="101">
        <f>'Synthèse élèves CM2_ecole'!I11</f>
      </c>
      <c r="G16" s="101">
        <f>'Synthèse élèves CM2_ecole'!J11</f>
      </c>
      <c r="H16" s="101">
        <f>'Synthèse élèves CM2_ecole'!K11</f>
      </c>
      <c r="I16" s="101">
        <f>'Synthèse élèves CM2_ecole'!L11</f>
      </c>
      <c r="J16" s="101">
        <f>'Synthèse élèves CM2_ecole'!M11</f>
      </c>
    </row>
    <row r="17" spans="1:10" s="22" customFormat="1" ht="15" customHeight="1">
      <c r="A17" s="101">
        <f>'Synthèse élèves CM2_ecole'!D12</f>
      </c>
      <c r="B17" s="101">
        <f>'Synthèse élèves CM2_ecole'!E12</f>
      </c>
      <c r="C17" s="101">
        <f>'Synthèse élèves CM2_ecole'!F12</f>
      </c>
      <c r="D17" s="101">
        <f>'Synthèse élèves CM2_ecole'!G12</f>
      </c>
      <c r="E17" s="101">
        <f>'Synthèse élèves CM2_ecole'!H12</f>
      </c>
      <c r="F17" s="101">
        <f>'Synthèse élèves CM2_ecole'!I12</f>
      </c>
      <c r="G17" s="101">
        <f>'Synthèse élèves CM2_ecole'!J12</f>
      </c>
      <c r="H17" s="101">
        <f>'Synthèse élèves CM2_ecole'!K12</f>
      </c>
      <c r="I17" s="101">
        <f>'Synthèse élèves CM2_ecole'!L12</f>
      </c>
      <c r="J17" s="101">
        <f>'Synthèse élèves CM2_ecole'!M12</f>
      </c>
    </row>
    <row r="18" spans="1:10" s="22" customFormat="1" ht="15" customHeight="1">
      <c r="A18" s="101">
        <f>'Synthèse élèves CM2_ecole'!D13</f>
      </c>
      <c r="B18" s="101">
        <f>'Synthèse élèves CM2_ecole'!E13</f>
      </c>
      <c r="C18" s="101">
        <f>'Synthèse élèves CM2_ecole'!F13</f>
      </c>
      <c r="D18" s="101">
        <f>'Synthèse élèves CM2_ecole'!G13</f>
      </c>
      <c r="E18" s="101">
        <f>'Synthèse élèves CM2_ecole'!H13</f>
      </c>
      <c r="F18" s="101">
        <f>'Synthèse élèves CM2_ecole'!I13</f>
      </c>
      <c r="G18" s="101">
        <f>'Synthèse élèves CM2_ecole'!J13</f>
      </c>
      <c r="H18" s="101">
        <f>'Synthèse élèves CM2_ecole'!K13</f>
      </c>
      <c r="I18" s="101">
        <f>'Synthèse élèves CM2_ecole'!L13</f>
      </c>
      <c r="J18" s="101">
        <f>'Synthèse élèves CM2_ecole'!M13</f>
      </c>
    </row>
    <row r="19" spans="1:10" s="22" customFormat="1" ht="15" customHeight="1">
      <c r="A19" s="101">
        <f>'Synthèse élèves CM2_ecole'!D14</f>
      </c>
      <c r="B19" s="101">
        <f>'Synthèse élèves CM2_ecole'!E14</f>
      </c>
      <c r="C19" s="101">
        <f>'Synthèse élèves CM2_ecole'!F14</f>
      </c>
      <c r="D19" s="101">
        <f>'Synthèse élèves CM2_ecole'!G14</f>
      </c>
      <c r="E19" s="101">
        <f>'Synthèse élèves CM2_ecole'!H14</f>
      </c>
      <c r="F19" s="101">
        <f>'Synthèse élèves CM2_ecole'!I14</f>
      </c>
      <c r="G19" s="101">
        <f>'Synthèse élèves CM2_ecole'!J14</f>
      </c>
      <c r="H19" s="101">
        <f>'Synthèse élèves CM2_ecole'!K14</f>
      </c>
      <c r="I19" s="101">
        <f>'Synthèse élèves CM2_ecole'!L14</f>
      </c>
      <c r="J19" s="101">
        <f>'Synthèse élèves CM2_ecole'!M14</f>
      </c>
    </row>
    <row r="20" spans="1:10" s="22" customFormat="1" ht="15" customHeight="1">
      <c r="A20" s="101">
        <f>'Synthèse élèves CM2_ecole'!D15</f>
      </c>
      <c r="B20" s="101">
        <f>'Synthèse élèves CM2_ecole'!E15</f>
      </c>
      <c r="C20" s="101">
        <f>'Synthèse élèves CM2_ecole'!F15</f>
      </c>
      <c r="D20" s="101">
        <f>'Synthèse élèves CM2_ecole'!G15</f>
      </c>
      <c r="E20" s="101">
        <f>'Synthèse élèves CM2_ecole'!H15</f>
      </c>
      <c r="F20" s="101">
        <f>'Synthèse élèves CM2_ecole'!I15</f>
      </c>
      <c r="G20" s="101">
        <f>'Synthèse élèves CM2_ecole'!J15</f>
      </c>
      <c r="H20" s="101">
        <f>'Synthèse élèves CM2_ecole'!K15</f>
      </c>
      <c r="I20" s="101">
        <f>'Synthèse élèves CM2_ecole'!L15</f>
      </c>
      <c r="J20" s="101">
        <f>'Synthèse élèves CM2_ecole'!M15</f>
      </c>
    </row>
    <row r="21" spans="1:10" s="22" customFormat="1" ht="15" customHeight="1">
      <c r="A21" s="101">
        <f>'Synthèse élèves CM2_ecole'!D16</f>
      </c>
      <c r="B21" s="101">
        <f>'Synthèse élèves CM2_ecole'!E16</f>
      </c>
      <c r="C21" s="101">
        <f>'Synthèse élèves CM2_ecole'!F16</f>
      </c>
      <c r="D21" s="101">
        <f>'Synthèse élèves CM2_ecole'!G16</f>
      </c>
      <c r="E21" s="101">
        <f>'Synthèse élèves CM2_ecole'!H16</f>
      </c>
      <c r="F21" s="101">
        <f>'Synthèse élèves CM2_ecole'!I16</f>
      </c>
      <c r="G21" s="101">
        <f>'Synthèse élèves CM2_ecole'!J16</f>
      </c>
      <c r="H21" s="101">
        <f>'Synthèse élèves CM2_ecole'!K16</f>
      </c>
      <c r="I21" s="101">
        <f>'Synthèse élèves CM2_ecole'!L16</f>
      </c>
      <c r="J21" s="101">
        <f>'Synthèse élèves CM2_ecole'!M16</f>
      </c>
    </row>
    <row r="22" spans="1:10" s="22" customFormat="1" ht="15" customHeight="1">
      <c r="A22" s="101">
        <f>'Synthèse élèves CM2_ecole'!D17</f>
      </c>
      <c r="B22" s="101">
        <f>'Synthèse élèves CM2_ecole'!E17</f>
      </c>
      <c r="C22" s="101">
        <f>'Synthèse élèves CM2_ecole'!F17</f>
      </c>
      <c r="D22" s="101">
        <f>'Synthèse élèves CM2_ecole'!G17</f>
      </c>
      <c r="E22" s="101">
        <f>'Synthèse élèves CM2_ecole'!H17</f>
      </c>
      <c r="F22" s="101">
        <f>'Synthèse élèves CM2_ecole'!I17</f>
      </c>
      <c r="G22" s="101">
        <f>'Synthèse élèves CM2_ecole'!J17</f>
      </c>
      <c r="H22" s="101">
        <f>'Synthèse élèves CM2_ecole'!K17</f>
      </c>
      <c r="I22" s="101">
        <f>'Synthèse élèves CM2_ecole'!L17</f>
      </c>
      <c r="J22" s="101">
        <f>'Synthèse élèves CM2_ecole'!M17</f>
      </c>
    </row>
    <row r="23" spans="1:10" s="22" customFormat="1" ht="15" customHeight="1">
      <c r="A23" s="101">
        <f>'Synthèse élèves CM2_ecole'!D18</f>
      </c>
      <c r="B23" s="101">
        <f>'Synthèse élèves CM2_ecole'!E18</f>
      </c>
      <c r="C23" s="101">
        <f>'Synthèse élèves CM2_ecole'!F18</f>
      </c>
      <c r="D23" s="101">
        <f>'Synthèse élèves CM2_ecole'!G18</f>
      </c>
      <c r="E23" s="101">
        <f>'Synthèse élèves CM2_ecole'!H18</f>
      </c>
      <c r="F23" s="101">
        <f>'Synthèse élèves CM2_ecole'!I18</f>
      </c>
      <c r="G23" s="101">
        <f>'Synthèse élèves CM2_ecole'!J18</f>
      </c>
      <c r="H23" s="101">
        <f>'Synthèse élèves CM2_ecole'!K18</f>
      </c>
      <c r="I23" s="101">
        <f>'Synthèse élèves CM2_ecole'!L18</f>
      </c>
      <c r="J23" s="101">
        <f>'Synthèse élèves CM2_ecole'!M18</f>
      </c>
    </row>
    <row r="24" spans="1:10" s="22" customFormat="1" ht="15" customHeight="1">
      <c r="A24" s="101">
        <f>'Synthèse élèves CM2_ecole'!D19</f>
      </c>
      <c r="B24" s="101">
        <f>'Synthèse élèves CM2_ecole'!E19</f>
      </c>
      <c r="C24" s="101">
        <f>'Synthèse élèves CM2_ecole'!F19</f>
      </c>
      <c r="D24" s="101">
        <f>'Synthèse élèves CM2_ecole'!G19</f>
      </c>
      <c r="E24" s="101">
        <f>'Synthèse élèves CM2_ecole'!H19</f>
      </c>
      <c r="F24" s="101">
        <f>'Synthèse élèves CM2_ecole'!I19</f>
      </c>
      <c r="G24" s="101">
        <f>'Synthèse élèves CM2_ecole'!J19</f>
      </c>
      <c r="H24" s="101">
        <f>'Synthèse élèves CM2_ecole'!K19</f>
      </c>
      <c r="I24" s="101">
        <f>'Synthèse élèves CM2_ecole'!L19</f>
      </c>
      <c r="J24" s="101">
        <f>'Synthèse élèves CM2_ecole'!M19</f>
      </c>
    </row>
    <row r="25" spans="1:10" s="22" customFormat="1" ht="15" customHeight="1">
      <c r="A25" s="101">
        <f>'Synthèse élèves CM2_ecole'!D20</f>
      </c>
      <c r="B25" s="101">
        <f>'Synthèse élèves CM2_ecole'!E20</f>
      </c>
      <c r="C25" s="101">
        <f>'Synthèse élèves CM2_ecole'!F20</f>
      </c>
      <c r="D25" s="101">
        <f>'Synthèse élèves CM2_ecole'!G20</f>
      </c>
      <c r="E25" s="101">
        <f>'Synthèse élèves CM2_ecole'!H20</f>
      </c>
      <c r="F25" s="101">
        <f>'Synthèse élèves CM2_ecole'!I20</f>
      </c>
      <c r="G25" s="101">
        <f>'Synthèse élèves CM2_ecole'!J20</f>
      </c>
      <c r="H25" s="101">
        <f>'Synthèse élèves CM2_ecole'!K20</f>
      </c>
      <c r="I25" s="101">
        <f>'Synthèse élèves CM2_ecole'!L20</f>
      </c>
      <c r="J25" s="101">
        <f>'Synthèse élèves CM2_ecole'!M20</f>
      </c>
    </row>
    <row r="26" spans="1:10" s="22" customFormat="1" ht="15" customHeight="1">
      <c r="A26" s="101">
        <f>'Synthèse élèves CM2_ecole'!D21</f>
      </c>
      <c r="B26" s="101">
        <f>'Synthèse élèves CM2_ecole'!E21</f>
      </c>
      <c r="C26" s="101">
        <f>'Synthèse élèves CM2_ecole'!F21</f>
      </c>
      <c r="D26" s="101">
        <f>'Synthèse élèves CM2_ecole'!G21</f>
      </c>
      <c r="E26" s="101">
        <f>'Synthèse élèves CM2_ecole'!H21</f>
      </c>
      <c r="F26" s="101">
        <f>'Synthèse élèves CM2_ecole'!I21</f>
      </c>
      <c r="G26" s="101">
        <f>'Synthèse élèves CM2_ecole'!J21</f>
      </c>
      <c r="H26" s="101">
        <f>'Synthèse élèves CM2_ecole'!K21</f>
      </c>
      <c r="I26" s="101">
        <f>'Synthèse élèves CM2_ecole'!L21</f>
      </c>
      <c r="J26" s="101">
        <f>'Synthèse élèves CM2_ecole'!M21</f>
      </c>
    </row>
    <row r="27" spans="1:10" s="22" customFormat="1" ht="15" customHeight="1">
      <c r="A27" s="101">
        <f>'Synthèse élèves CM2_ecole'!D22</f>
      </c>
      <c r="B27" s="101">
        <f>'Synthèse élèves CM2_ecole'!E22</f>
      </c>
      <c r="C27" s="101">
        <f>'Synthèse élèves CM2_ecole'!F22</f>
      </c>
      <c r="D27" s="101">
        <f>'Synthèse élèves CM2_ecole'!G22</f>
      </c>
      <c r="E27" s="101">
        <f>'Synthèse élèves CM2_ecole'!H22</f>
      </c>
      <c r="F27" s="101">
        <f>'Synthèse élèves CM2_ecole'!I22</f>
      </c>
      <c r="G27" s="101">
        <f>'Synthèse élèves CM2_ecole'!J22</f>
      </c>
      <c r="H27" s="101">
        <f>'Synthèse élèves CM2_ecole'!K22</f>
      </c>
      <c r="I27" s="101">
        <f>'Synthèse élèves CM2_ecole'!L22</f>
      </c>
      <c r="J27" s="101">
        <f>'Synthèse élèves CM2_ecole'!M22</f>
      </c>
    </row>
    <row r="28" spans="1:10" s="22" customFormat="1" ht="15" customHeight="1">
      <c r="A28" s="101">
        <f>'Synthèse élèves CM2_ecole'!D23</f>
      </c>
      <c r="B28" s="101">
        <f>'Synthèse élèves CM2_ecole'!E23</f>
      </c>
      <c r="C28" s="101">
        <f>'Synthèse élèves CM2_ecole'!F23</f>
      </c>
      <c r="D28" s="101">
        <f>'Synthèse élèves CM2_ecole'!G23</f>
      </c>
      <c r="E28" s="101">
        <f>'Synthèse élèves CM2_ecole'!H23</f>
      </c>
      <c r="F28" s="101">
        <f>'Synthèse élèves CM2_ecole'!I23</f>
      </c>
      <c r="G28" s="101">
        <f>'Synthèse élèves CM2_ecole'!J23</f>
      </c>
      <c r="H28" s="101">
        <f>'Synthèse élèves CM2_ecole'!K23</f>
      </c>
      <c r="I28" s="101">
        <f>'Synthèse élèves CM2_ecole'!L23</f>
      </c>
      <c r="J28" s="101">
        <f>'Synthèse élèves CM2_ecole'!M23</f>
      </c>
    </row>
    <row r="29" spans="1:10" s="22" customFormat="1" ht="15" customHeight="1">
      <c r="A29" s="101">
        <f>'Synthèse élèves CM2_ecole'!D24</f>
      </c>
      <c r="B29" s="101">
        <f>'Synthèse élèves CM2_ecole'!E24</f>
      </c>
      <c r="C29" s="101">
        <f>'Synthèse élèves CM2_ecole'!F24</f>
      </c>
      <c r="D29" s="101">
        <f>'Synthèse élèves CM2_ecole'!G24</f>
      </c>
      <c r="E29" s="101">
        <f>'Synthèse élèves CM2_ecole'!H24</f>
      </c>
      <c r="F29" s="101">
        <f>'Synthèse élèves CM2_ecole'!I24</f>
      </c>
      <c r="G29" s="101">
        <f>'Synthèse élèves CM2_ecole'!J24</f>
      </c>
      <c r="H29" s="101">
        <f>'Synthèse élèves CM2_ecole'!K24</f>
      </c>
      <c r="I29" s="101">
        <f>'Synthèse élèves CM2_ecole'!L24</f>
      </c>
      <c r="J29" s="101">
        <f>'Synthèse élèves CM2_ecole'!M24</f>
      </c>
    </row>
    <row r="30" spans="1:10" s="22" customFormat="1" ht="15" customHeight="1">
      <c r="A30" s="101">
        <f>'Synthèse élèves CM2_ecole'!D25</f>
      </c>
      <c r="B30" s="101">
        <f>'Synthèse élèves CM2_ecole'!E25</f>
      </c>
      <c r="C30" s="101">
        <f>'Synthèse élèves CM2_ecole'!F25</f>
      </c>
      <c r="D30" s="101">
        <f>'Synthèse élèves CM2_ecole'!G25</f>
      </c>
      <c r="E30" s="101">
        <f>'Synthèse élèves CM2_ecole'!H25</f>
      </c>
      <c r="F30" s="101">
        <f>'Synthèse élèves CM2_ecole'!I25</f>
      </c>
      <c r="G30" s="101">
        <f>'Synthèse élèves CM2_ecole'!J25</f>
      </c>
      <c r="H30" s="101">
        <f>'Synthèse élèves CM2_ecole'!K25</f>
      </c>
      <c r="I30" s="101">
        <f>'Synthèse élèves CM2_ecole'!L25</f>
      </c>
      <c r="J30" s="101">
        <f>'Synthèse élèves CM2_ecole'!M25</f>
      </c>
    </row>
    <row r="31" spans="1:10" s="22" customFormat="1" ht="15" customHeight="1">
      <c r="A31" s="101">
        <f>'Synthèse élèves CM2_ecole'!D26</f>
      </c>
      <c r="B31" s="101">
        <f>'Synthèse élèves CM2_ecole'!E26</f>
      </c>
      <c r="C31" s="101">
        <f>'Synthèse élèves CM2_ecole'!F26</f>
      </c>
      <c r="D31" s="101">
        <f>'Synthèse élèves CM2_ecole'!G26</f>
      </c>
      <c r="E31" s="101">
        <f>'Synthèse élèves CM2_ecole'!H26</f>
      </c>
      <c r="F31" s="101">
        <f>'Synthèse élèves CM2_ecole'!I26</f>
      </c>
      <c r="G31" s="101">
        <f>'Synthèse élèves CM2_ecole'!J26</f>
      </c>
      <c r="H31" s="101">
        <f>'Synthèse élèves CM2_ecole'!K26</f>
      </c>
      <c r="I31" s="101">
        <f>'Synthèse élèves CM2_ecole'!L26</f>
      </c>
      <c r="J31" s="101">
        <f>'Synthèse élèves CM2_ecole'!M26</f>
      </c>
    </row>
    <row r="32" spans="1:10" s="22" customFormat="1" ht="15" customHeight="1">
      <c r="A32" s="101">
        <f>'Synthèse élèves CM2_ecole'!D27</f>
      </c>
      <c r="B32" s="101">
        <f>'Synthèse élèves CM2_ecole'!E27</f>
      </c>
      <c r="C32" s="101">
        <f>'Synthèse élèves CM2_ecole'!F27</f>
      </c>
      <c r="D32" s="101">
        <f>'Synthèse élèves CM2_ecole'!G27</f>
      </c>
      <c r="E32" s="101">
        <f>'Synthèse élèves CM2_ecole'!H27</f>
      </c>
      <c r="F32" s="101">
        <f>'Synthèse élèves CM2_ecole'!I27</f>
      </c>
      <c r="G32" s="101">
        <f>'Synthèse élèves CM2_ecole'!J27</f>
      </c>
      <c r="H32" s="101">
        <f>'Synthèse élèves CM2_ecole'!K27</f>
      </c>
      <c r="I32" s="101">
        <f>'Synthèse élèves CM2_ecole'!L27</f>
      </c>
      <c r="J32" s="101">
        <f>'Synthèse élèves CM2_ecole'!M27</f>
      </c>
    </row>
    <row r="33" spans="1:10" s="22" customFormat="1" ht="15" customHeight="1">
      <c r="A33" s="101">
        <f>'Synthèse élèves CM2_ecole'!D28</f>
      </c>
      <c r="B33" s="101">
        <f>'Synthèse élèves CM2_ecole'!E28</f>
      </c>
      <c r="C33" s="101">
        <f>'Synthèse élèves CM2_ecole'!F28</f>
      </c>
      <c r="D33" s="101">
        <f>'Synthèse élèves CM2_ecole'!G28</f>
      </c>
      <c r="E33" s="101">
        <f>'Synthèse élèves CM2_ecole'!H28</f>
      </c>
      <c r="F33" s="101">
        <f>'Synthèse élèves CM2_ecole'!I28</f>
      </c>
      <c r="G33" s="101">
        <f>'Synthèse élèves CM2_ecole'!J28</f>
      </c>
      <c r="H33" s="101">
        <f>'Synthèse élèves CM2_ecole'!K28</f>
      </c>
      <c r="I33" s="101">
        <f>'Synthèse élèves CM2_ecole'!L28</f>
      </c>
      <c r="J33" s="101">
        <f>'Synthèse élèves CM2_ecole'!M28</f>
      </c>
    </row>
    <row r="34" spans="1:10" s="22" customFormat="1" ht="15" customHeight="1">
      <c r="A34" s="101">
        <f>'Synthèse élèves CM2_ecole'!D29</f>
      </c>
      <c r="B34" s="101">
        <f>'Synthèse élèves CM2_ecole'!E29</f>
      </c>
      <c r="C34" s="101">
        <f>'Synthèse élèves CM2_ecole'!F29</f>
      </c>
      <c r="D34" s="101">
        <f>'Synthèse élèves CM2_ecole'!G29</f>
      </c>
      <c r="E34" s="101">
        <f>'Synthèse élèves CM2_ecole'!H29</f>
      </c>
      <c r="F34" s="101">
        <f>'Synthèse élèves CM2_ecole'!I29</f>
      </c>
      <c r="G34" s="101">
        <f>'Synthèse élèves CM2_ecole'!J29</f>
      </c>
      <c r="H34" s="101">
        <f>'Synthèse élèves CM2_ecole'!K29</f>
      </c>
      <c r="I34" s="101">
        <f>'Synthèse élèves CM2_ecole'!L29</f>
      </c>
      <c r="J34" s="101">
        <f>'Synthèse élèves CM2_ecole'!M29</f>
      </c>
    </row>
    <row r="35" spans="1:10" s="22" customFormat="1" ht="15" customHeight="1">
      <c r="A35" s="101">
        <f>'Synthèse élèves CM2_ecole'!D30</f>
      </c>
      <c r="B35" s="101">
        <f>'Synthèse élèves CM2_ecole'!E30</f>
      </c>
      <c r="C35" s="101">
        <f>'Synthèse élèves CM2_ecole'!F30</f>
      </c>
      <c r="D35" s="101">
        <f>'Synthèse élèves CM2_ecole'!G30</f>
      </c>
      <c r="E35" s="101">
        <f>'Synthèse élèves CM2_ecole'!H30</f>
      </c>
      <c r="F35" s="101">
        <f>'Synthèse élèves CM2_ecole'!I30</f>
      </c>
      <c r="G35" s="101">
        <f>'Synthèse élèves CM2_ecole'!J30</f>
      </c>
      <c r="H35" s="101">
        <f>'Synthèse élèves CM2_ecole'!K30</f>
      </c>
      <c r="I35" s="101">
        <f>'Synthèse élèves CM2_ecole'!L30</f>
      </c>
      <c r="J35" s="101">
        <f>'Synthèse élèves CM2_ecole'!M30</f>
      </c>
    </row>
    <row r="36" spans="1:10" s="22" customFormat="1" ht="15" customHeight="1">
      <c r="A36" s="101">
        <f>'Synthèse élèves CM2_ecole'!D31</f>
      </c>
      <c r="B36" s="101">
        <f>'Synthèse élèves CM2_ecole'!E31</f>
      </c>
      <c r="C36" s="101">
        <f>'Synthèse élèves CM2_ecole'!F31</f>
      </c>
      <c r="D36" s="101">
        <f>'Synthèse élèves CM2_ecole'!G31</f>
      </c>
      <c r="E36" s="101">
        <f>'Synthèse élèves CM2_ecole'!H31</f>
      </c>
      <c r="F36" s="101">
        <f>'Synthèse élèves CM2_ecole'!I31</f>
      </c>
      <c r="G36" s="101">
        <f>'Synthèse élèves CM2_ecole'!J31</f>
      </c>
      <c r="H36" s="101">
        <f>'Synthèse élèves CM2_ecole'!K31</f>
      </c>
      <c r="I36" s="101">
        <f>'Synthèse élèves CM2_ecole'!L31</f>
      </c>
      <c r="J36" s="101">
        <f>'Synthèse élèves CM2_ecole'!M31</f>
      </c>
    </row>
    <row r="37" spans="1:10" s="22" customFormat="1" ht="15" customHeight="1">
      <c r="A37" s="101">
        <f>'Synthèse élèves CM2_ecole'!D32</f>
      </c>
      <c r="B37" s="101">
        <f>'Synthèse élèves CM2_ecole'!E32</f>
      </c>
      <c r="C37" s="101">
        <f>'Synthèse élèves CM2_ecole'!F32</f>
      </c>
      <c r="D37" s="101">
        <f>'Synthèse élèves CM2_ecole'!G32</f>
      </c>
      <c r="E37" s="101">
        <f>'Synthèse élèves CM2_ecole'!H32</f>
      </c>
      <c r="F37" s="101">
        <f>'Synthèse élèves CM2_ecole'!I32</f>
      </c>
      <c r="G37" s="101">
        <f>'Synthèse élèves CM2_ecole'!J32</f>
      </c>
      <c r="H37" s="101">
        <f>'Synthèse élèves CM2_ecole'!K32</f>
      </c>
      <c r="I37" s="101">
        <f>'Synthèse élèves CM2_ecole'!L32</f>
      </c>
      <c r="J37" s="101">
        <f>'Synthèse élèves CM2_ecole'!M32</f>
      </c>
    </row>
    <row r="38" spans="1:10" s="22" customFormat="1" ht="15" customHeight="1">
      <c r="A38" s="101">
        <f>'Synthèse élèves CM2_ecole'!D33</f>
      </c>
      <c r="B38" s="101">
        <f>'Synthèse élèves CM2_ecole'!E33</f>
      </c>
      <c r="C38" s="101">
        <f>'Synthèse élèves CM2_ecole'!F33</f>
      </c>
      <c r="D38" s="101">
        <f>'Synthèse élèves CM2_ecole'!G33</f>
      </c>
      <c r="E38" s="101">
        <f>'Synthèse élèves CM2_ecole'!H33</f>
      </c>
      <c r="F38" s="101">
        <f>'Synthèse élèves CM2_ecole'!I33</f>
      </c>
      <c r="G38" s="101">
        <f>'Synthèse élèves CM2_ecole'!J33</f>
      </c>
      <c r="H38" s="101">
        <f>'Synthèse élèves CM2_ecole'!K33</f>
      </c>
      <c r="I38" s="101">
        <f>'Synthèse élèves CM2_ecole'!L33</f>
      </c>
      <c r="J38" s="101">
        <f>'Synthèse élèves CM2_ecole'!M33</f>
      </c>
    </row>
    <row r="39" spans="1:10" s="22" customFormat="1" ht="15" customHeight="1">
      <c r="A39" s="101">
        <f>'Synthèse élèves CM2_ecole'!D34</f>
      </c>
      <c r="B39" s="101">
        <f>'Synthèse élèves CM2_ecole'!E34</f>
      </c>
      <c r="C39" s="101">
        <f>'Synthèse élèves CM2_ecole'!F34</f>
      </c>
      <c r="D39" s="101">
        <f>'Synthèse élèves CM2_ecole'!G34</f>
      </c>
      <c r="E39" s="101">
        <f>'Synthèse élèves CM2_ecole'!H34</f>
      </c>
      <c r="F39" s="101">
        <f>'Synthèse élèves CM2_ecole'!I34</f>
      </c>
      <c r="G39" s="101">
        <f>'Synthèse élèves CM2_ecole'!J34</f>
      </c>
      <c r="H39" s="101">
        <f>'Synthèse élèves CM2_ecole'!K34</f>
      </c>
      <c r="I39" s="101">
        <f>'Synthèse élèves CM2_ecole'!L34</f>
      </c>
      <c r="J39" s="101">
        <f>'Synthèse élèves CM2_ecole'!M34</f>
      </c>
    </row>
    <row r="40" spans="1:10" s="22" customFormat="1" ht="15" customHeight="1">
      <c r="A40" s="101">
        <f>'Synthèse élèves CM2_ecole'!D35</f>
      </c>
      <c r="B40" s="101">
        <f>'Synthèse élèves CM2_ecole'!E35</f>
      </c>
      <c r="C40" s="101">
        <f>'Synthèse élèves CM2_ecole'!F35</f>
      </c>
      <c r="D40" s="101">
        <f>'Synthèse élèves CM2_ecole'!G35</f>
      </c>
      <c r="E40" s="101">
        <f>'Synthèse élèves CM2_ecole'!H35</f>
      </c>
      <c r="F40" s="101">
        <f>'Synthèse élèves CM2_ecole'!I35</f>
      </c>
      <c r="G40" s="101">
        <f>'Synthèse élèves CM2_ecole'!J35</f>
      </c>
      <c r="H40" s="101">
        <f>'Synthèse élèves CM2_ecole'!K35</f>
      </c>
      <c r="I40" s="101">
        <f>'Synthèse élèves CM2_ecole'!L35</f>
      </c>
      <c r="J40" s="101">
        <f>'Synthèse élèves CM2_ecole'!M35</f>
      </c>
    </row>
    <row r="41" spans="1:10" s="22" customFormat="1" ht="15" customHeight="1">
      <c r="A41" s="101">
        <f>'Synthèse élèves CM2_ecole'!D36</f>
      </c>
      <c r="B41" s="101">
        <f>'Synthèse élèves CM2_ecole'!E36</f>
      </c>
      <c r="C41" s="101">
        <f>'Synthèse élèves CM2_ecole'!F36</f>
      </c>
      <c r="D41" s="101">
        <f>'Synthèse élèves CM2_ecole'!G36</f>
      </c>
      <c r="E41" s="101">
        <f>'Synthèse élèves CM2_ecole'!H36</f>
      </c>
      <c r="F41" s="101">
        <f>'Synthèse élèves CM2_ecole'!I36</f>
      </c>
      <c r="G41" s="101">
        <f>'Synthèse élèves CM2_ecole'!J36</f>
      </c>
      <c r="H41" s="101">
        <f>'Synthèse élèves CM2_ecole'!K36</f>
      </c>
      <c r="I41" s="101">
        <f>'Synthèse élèves CM2_ecole'!L36</f>
      </c>
      <c r="J41" s="101">
        <f>'Synthèse élèves CM2_ecole'!M36</f>
      </c>
    </row>
    <row r="42" spans="1:10" s="22" customFormat="1" ht="15" customHeight="1">
      <c r="A42" s="101">
        <f>'Synthèse élèves CM2_ecole'!D37</f>
      </c>
      <c r="B42" s="101">
        <f>'Synthèse élèves CM2_ecole'!E37</f>
      </c>
      <c r="C42" s="101">
        <f>'Synthèse élèves CM2_ecole'!F37</f>
      </c>
      <c r="D42" s="101">
        <f>'Synthèse élèves CM2_ecole'!G37</f>
      </c>
      <c r="E42" s="101">
        <f>'Synthèse élèves CM2_ecole'!H37</f>
      </c>
      <c r="F42" s="101">
        <f>'Synthèse élèves CM2_ecole'!I37</f>
      </c>
      <c r="G42" s="101">
        <f>'Synthèse élèves CM2_ecole'!J37</f>
      </c>
      <c r="H42" s="101">
        <f>'Synthèse élèves CM2_ecole'!K37</f>
      </c>
      <c r="I42" s="101">
        <f>'Synthèse élèves CM2_ecole'!L37</f>
      </c>
      <c r="J42" s="101">
        <f>'Synthèse élèves CM2_ecole'!M37</f>
      </c>
    </row>
    <row r="43" spans="1:10" s="22" customFormat="1" ht="15" customHeight="1">
      <c r="A43" s="101">
        <f>'Synthèse élèves CM2_ecole'!D38</f>
      </c>
      <c r="B43" s="101">
        <f>'Synthèse élèves CM2_ecole'!E38</f>
      </c>
      <c r="C43" s="101">
        <f>'Synthèse élèves CM2_ecole'!F38</f>
      </c>
      <c r="D43" s="101">
        <f>'Synthèse élèves CM2_ecole'!G38</f>
      </c>
      <c r="E43" s="101">
        <f>'Synthèse élèves CM2_ecole'!H38</f>
      </c>
      <c r="F43" s="101">
        <f>'Synthèse élèves CM2_ecole'!I38</f>
      </c>
      <c r="G43" s="101">
        <f>'Synthèse élèves CM2_ecole'!J38</f>
      </c>
      <c r="H43" s="101">
        <f>'Synthèse élèves CM2_ecole'!K38</f>
      </c>
      <c r="I43" s="101">
        <f>'Synthèse élèves CM2_ecole'!L38</f>
      </c>
      <c r="J43" s="101">
        <f>'Synthèse élèves CM2_ecole'!M38</f>
      </c>
    </row>
    <row r="44" spans="1:10" s="22" customFormat="1" ht="15" customHeight="1">
      <c r="A44" s="101">
        <f>'Synthèse élèves CM2_ecole'!D39</f>
      </c>
      <c r="B44" s="101">
        <f>'Synthèse élèves CM2_ecole'!E39</f>
      </c>
      <c r="C44" s="101">
        <f>'Synthèse élèves CM2_ecole'!F39</f>
      </c>
      <c r="D44" s="101">
        <f>'Synthèse élèves CM2_ecole'!G39</f>
      </c>
      <c r="E44" s="101">
        <f>'Synthèse élèves CM2_ecole'!H39</f>
      </c>
      <c r="F44" s="101">
        <f>'Synthèse élèves CM2_ecole'!I39</f>
      </c>
      <c r="G44" s="101">
        <f>'Synthèse élèves CM2_ecole'!J39</f>
      </c>
      <c r="H44" s="101">
        <f>'Synthèse élèves CM2_ecole'!K39</f>
      </c>
      <c r="I44" s="101">
        <f>'Synthèse élèves CM2_ecole'!L39</f>
      </c>
      <c r="J44" s="101">
        <f>'Synthèse élèves CM2_ecole'!M39</f>
      </c>
    </row>
    <row r="45" spans="1:10" s="22" customFormat="1" ht="15" customHeight="1">
      <c r="A45" s="101">
        <f>'Synthèse élèves CM2_ecole'!D40</f>
      </c>
      <c r="B45" s="101">
        <f>'Synthèse élèves CM2_ecole'!E40</f>
      </c>
      <c r="C45" s="101">
        <f>'Synthèse élèves CM2_ecole'!F40</f>
      </c>
      <c r="D45" s="101">
        <f>'Synthèse élèves CM2_ecole'!G40</f>
      </c>
      <c r="E45" s="101">
        <f>'Synthèse élèves CM2_ecole'!H40</f>
      </c>
      <c r="F45" s="101">
        <f>'Synthèse élèves CM2_ecole'!I40</f>
      </c>
      <c r="G45" s="101">
        <f>'Synthèse élèves CM2_ecole'!J40</f>
      </c>
      <c r="H45" s="101">
        <f>'Synthèse élèves CM2_ecole'!K40</f>
      </c>
      <c r="I45" s="101">
        <f>'Synthèse élèves CM2_ecole'!L40</f>
      </c>
      <c r="J45" s="101">
        <f>'Synthèse élèves CM2_ecole'!M40</f>
      </c>
    </row>
    <row r="46" spans="1:10" s="22" customFormat="1" ht="15" customHeight="1">
      <c r="A46" s="101">
        <f>'Synthèse élèves CM2_ecole'!D41</f>
      </c>
      <c r="B46" s="101">
        <f>'Synthèse élèves CM2_ecole'!E41</f>
      </c>
      <c r="C46" s="101">
        <f>'Synthèse élèves CM2_ecole'!F41</f>
      </c>
      <c r="D46" s="101">
        <f>'Synthèse élèves CM2_ecole'!G41</f>
      </c>
      <c r="E46" s="101">
        <f>'Synthèse élèves CM2_ecole'!H41</f>
      </c>
      <c r="F46" s="101">
        <f>'Synthèse élèves CM2_ecole'!I41</f>
      </c>
      <c r="G46" s="101">
        <f>'Synthèse élèves CM2_ecole'!J41</f>
      </c>
      <c r="H46" s="101">
        <f>'Synthèse élèves CM2_ecole'!K41</f>
      </c>
      <c r="I46" s="101">
        <f>'Synthèse élèves CM2_ecole'!L41</f>
      </c>
      <c r="J46" s="101">
        <f>'Synthèse élèves CM2_ecole'!M41</f>
      </c>
    </row>
    <row r="47" spans="1:10" s="22" customFormat="1" ht="15" customHeight="1">
      <c r="A47" s="101">
        <f>'Synthèse élèves CM2_ecole'!D42</f>
      </c>
      <c r="B47" s="101">
        <f>'Synthèse élèves CM2_ecole'!E42</f>
      </c>
      <c r="C47" s="101">
        <f>'Synthèse élèves CM2_ecole'!F42</f>
      </c>
      <c r="D47" s="101">
        <f>'Synthèse élèves CM2_ecole'!G42</f>
      </c>
      <c r="E47" s="101">
        <f>'Synthèse élèves CM2_ecole'!H42</f>
      </c>
      <c r="F47" s="101">
        <f>'Synthèse élèves CM2_ecole'!I42</f>
      </c>
      <c r="G47" s="101">
        <f>'Synthèse élèves CM2_ecole'!J42</f>
      </c>
      <c r="H47" s="101">
        <f>'Synthèse élèves CM2_ecole'!K42</f>
      </c>
      <c r="I47" s="101">
        <f>'Synthèse élèves CM2_ecole'!L42</f>
      </c>
      <c r="J47" s="101">
        <f>'Synthèse élèves CM2_ecole'!M42</f>
      </c>
    </row>
    <row r="48" spans="1:10" s="22" customFormat="1" ht="15" customHeight="1">
      <c r="A48" s="101">
        <f>'Synthèse élèves CM2_ecole'!D43</f>
      </c>
      <c r="B48" s="101">
        <f>'Synthèse élèves CM2_ecole'!E43</f>
      </c>
      <c r="C48" s="101">
        <f>'Synthèse élèves CM2_ecole'!F43</f>
      </c>
      <c r="D48" s="101">
        <f>'Synthèse élèves CM2_ecole'!G43</f>
      </c>
      <c r="E48" s="101">
        <f>'Synthèse élèves CM2_ecole'!H43</f>
      </c>
      <c r="F48" s="101">
        <f>'Synthèse élèves CM2_ecole'!I43</f>
      </c>
      <c r="G48" s="101">
        <f>'Synthèse élèves CM2_ecole'!J43</f>
      </c>
      <c r="H48" s="101">
        <f>'Synthèse élèves CM2_ecole'!K43</f>
      </c>
      <c r="I48" s="101">
        <f>'Synthèse élèves CM2_ecole'!L43</f>
      </c>
      <c r="J48" s="101">
        <f>'Synthèse élèves CM2_ecole'!M43</f>
      </c>
    </row>
    <row r="49" spans="1:10" s="22" customFormat="1" ht="15" customHeight="1">
      <c r="A49" s="101">
        <f>'Synthèse élèves CM2_ecole'!D44</f>
      </c>
      <c r="B49" s="101">
        <f>'Synthèse élèves CM2_ecole'!E44</f>
      </c>
      <c r="C49" s="101">
        <f>'Synthèse élèves CM2_ecole'!F44</f>
      </c>
      <c r="D49" s="101">
        <f>'Synthèse élèves CM2_ecole'!G44</f>
      </c>
      <c r="E49" s="101">
        <f>'Synthèse élèves CM2_ecole'!H44</f>
      </c>
      <c r="F49" s="101">
        <f>'Synthèse élèves CM2_ecole'!I44</f>
      </c>
      <c r="G49" s="101">
        <f>'Synthèse élèves CM2_ecole'!J44</f>
      </c>
      <c r="H49" s="101">
        <f>'Synthèse élèves CM2_ecole'!K44</f>
      </c>
      <c r="I49" s="101">
        <f>'Synthèse élèves CM2_ecole'!L44</f>
      </c>
      <c r="J49" s="101">
        <f>'Synthèse élèves CM2_ecole'!M44</f>
      </c>
    </row>
    <row r="50" spans="1:10" s="22" customFormat="1" ht="15" customHeight="1">
      <c r="A50" s="101">
        <f>'Synthèse élèves CM2_ecole'!D45</f>
      </c>
      <c r="B50" s="101">
        <f>'Synthèse élèves CM2_ecole'!E45</f>
      </c>
      <c r="C50" s="101">
        <f>'Synthèse élèves CM2_ecole'!F45</f>
      </c>
      <c r="D50" s="101">
        <f>'Synthèse élèves CM2_ecole'!G45</f>
      </c>
      <c r="E50" s="101">
        <f>'Synthèse élèves CM2_ecole'!H45</f>
      </c>
      <c r="F50" s="101">
        <f>'Synthèse élèves CM2_ecole'!I45</f>
      </c>
      <c r="G50" s="101">
        <f>'Synthèse élèves CM2_ecole'!J45</f>
      </c>
      <c r="H50" s="101">
        <f>'Synthèse élèves CM2_ecole'!K45</f>
      </c>
      <c r="I50" s="101">
        <f>'Synthèse élèves CM2_ecole'!L45</f>
      </c>
      <c r="J50" s="101">
        <f>'Synthèse élèves CM2_ecole'!M45</f>
      </c>
    </row>
    <row r="51" spans="1:10" s="22" customFormat="1" ht="15" customHeight="1">
      <c r="A51" s="101">
        <f>'Synthèse élèves CM2_ecole'!D46</f>
      </c>
      <c r="B51" s="101">
        <f>'Synthèse élèves CM2_ecole'!E46</f>
      </c>
      <c r="C51" s="101">
        <f>'Synthèse élèves CM2_ecole'!F46</f>
      </c>
      <c r="D51" s="101">
        <f>'Synthèse élèves CM2_ecole'!G46</f>
      </c>
      <c r="E51" s="101">
        <f>'Synthèse élèves CM2_ecole'!H46</f>
      </c>
      <c r="F51" s="101">
        <f>'Synthèse élèves CM2_ecole'!I46</f>
      </c>
      <c r="G51" s="101">
        <f>'Synthèse élèves CM2_ecole'!J46</f>
      </c>
      <c r="H51" s="101">
        <f>'Synthèse élèves CM2_ecole'!K46</f>
      </c>
      <c r="I51" s="101">
        <f>'Synthèse élèves CM2_ecole'!L46</f>
      </c>
      <c r="J51" s="101">
        <f>'Synthèse élèves CM2_ecole'!M46</f>
      </c>
    </row>
    <row r="52" spans="1:10" s="22" customFormat="1" ht="15" customHeight="1">
      <c r="A52" s="101">
        <f>'Synthèse élèves CM2_ecole'!D47</f>
      </c>
      <c r="B52" s="101">
        <f>'Synthèse élèves CM2_ecole'!E47</f>
      </c>
      <c r="C52" s="101">
        <f>'Synthèse élèves CM2_ecole'!F47</f>
      </c>
      <c r="D52" s="101">
        <f>'Synthèse élèves CM2_ecole'!G47</f>
      </c>
      <c r="E52" s="101">
        <f>'Synthèse élèves CM2_ecole'!H47</f>
      </c>
      <c r="F52" s="101">
        <f>'Synthèse élèves CM2_ecole'!I47</f>
      </c>
      <c r="G52" s="101">
        <f>'Synthèse élèves CM2_ecole'!J47</f>
      </c>
      <c r="H52" s="101">
        <f>'Synthèse élèves CM2_ecole'!K47</f>
      </c>
      <c r="I52" s="101">
        <f>'Synthèse élèves CM2_ecole'!L47</f>
      </c>
      <c r="J52" s="101">
        <f>'Synthèse élèves CM2_ecole'!M47</f>
      </c>
    </row>
    <row r="53" spans="1:10" s="22" customFormat="1" ht="15" customHeight="1">
      <c r="A53" s="101">
        <f>'Synthèse élèves CM2_ecole'!D48</f>
      </c>
      <c r="B53" s="101">
        <f>'Synthèse élèves CM2_ecole'!E48</f>
      </c>
      <c r="C53" s="101">
        <f>'Synthèse élèves CM2_ecole'!F48</f>
      </c>
      <c r="D53" s="101">
        <f>'Synthèse élèves CM2_ecole'!G48</f>
      </c>
      <c r="E53" s="101">
        <f>'Synthèse élèves CM2_ecole'!H48</f>
      </c>
      <c r="F53" s="101">
        <f>'Synthèse élèves CM2_ecole'!I48</f>
      </c>
      <c r="G53" s="101">
        <f>'Synthèse élèves CM2_ecole'!J48</f>
      </c>
      <c r="H53" s="101">
        <f>'Synthèse élèves CM2_ecole'!K48</f>
      </c>
      <c r="I53" s="101">
        <f>'Synthèse élèves CM2_ecole'!L48</f>
      </c>
      <c r="J53" s="101">
        <f>'Synthèse élèves CM2_ecole'!M48</f>
      </c>
    </row>
    <row r="54" spans="1:10" s="22" customFormat="1" ht="15" customHeight="1">
      <c r="A54" s="101">
        <f>'Synthèse élèves CM2_ecole'!D49</f>
      </c>
      <c r="B54" s="101">
        <f>'Synthèse élèves CM2_ecole'!E49</f>
      </c>
      <c r="C54" s="101">
        <f>'Synthèse élèves CM2_ecole'!F49</f>
      </c>
      <c r="D54" s="101">
        <f>'Synthèse élèves CM2_ecole'!G49</f>
      </c>
      <c r="E54" s="101">
        <f>'Synthèse élèves CM2_ecole'!H49</f>
      </c>
      <c r="F54" s="101">
        <f>'Synthèse élèves CM2_ecole'!I49</f>
      </c>
      <c r="G54" s="101">
        <f>'Synthèse élèves CM2_ecole'!J49</f>
      </c>
      <c r="H54" s="101">
        <f>'Synthèse élèves CM2_ecole'!K49</f>
      </c>
      <c r="I54" s="101">
        <f>'Synthèse élèves CM2_ecole'!L49</f>
      </c>
      <c r="J54" s="101">
        <f>'Synthèse élèves CM2_ecole'!M49</f>
      </c>
    </row>
    <row r="55" spans="1:10" s="22" customFormat="1" ht="15" customHeight="1">
      <c r="A55" s="101">
        <f>'Synthèse élèves CM2_ecole'!D50</f>
      </c>
      <c r="B55" s="101">
        <f>'Synthèse élèves CM2_ecole'!E50</f>
      </c>
      <c r="C55" s="101">
        <f>'Synthèse élèves CM2_ecole'!F50</f>
      </c>
      <c r="D55" s="101">
        <f>'Synthèse élèves CM2_ecole'!G50</f>
      </c>
      <c r="E55" s="101">
        <f>'Synthèse élèves CM2_ecole'!H50</f>
      </c>
      <c r="F55" s="101">
        <f>'Synthèse élèves CM2_ecole'!I50</f>
      </c>
      <c r="G55" s="101">
        <f>'Synthèse élèves CM2_ecole'!J50</f>
      </c>
      <c r="H55" s="101">
        <f>'Synthèse élèves CM2_ecole'!K50</f>
      </c>
      <c r="I55" s="101">
        <f>'Synthèse élèves CM2_ecole'!L50</f>
      </c>
      <c r="J55" s="101">
        <f>'Synthèse élèves CM2_ecole'!M50</f>
      </c>
    </row>
    <row r="56" spans="1:10" s="22" customFormat="1" ht="15" customHeight="1">
      <c r="A56" s="101">
        <f>'Synthèse élèves CM2_ecole'!D51</f>
      </c>
      <c r="B56" s="101">
        <f>'Synthèse élèves CM2_ecole'!E51</f>
      </c>
      <c r="C56" s="101">
        <f>'Synthèse élèves CM2_ecole'!F51</f>
      </c>
      <c r="D56" s="101">
        <f>'Synthèse élèves CM2_ecole'!G51</f>
      </c>
      <c r="E56" s="101">
        <f>'Synthèse élèves CM2_ecole'!H51</f>
      </c>
      <c r="F56" s="101">
        <f>'Synthèse élèves CM2_ecole'!I51</f>
      </c>
      <c r="G56" s="101">
        <f>'Synthèse élèves CM2_ecole'!J51</f>
      </c>
      <c r="H56" s="101">
        <f>'Synthèse élèves CM2_ecole'!K51</f>
      </c>
      <c r="I56" s="101">
        <f>'Synthèse élèves CM2_ecole'!L51</f>
      </c>
      <c r="J56" s="101">
        <f>'Synthèse élèves CM2_ecole'!M51</f>
      </c>
    </row>
    <row r="57" spans="1:10" s="22" customFormat="1" ht="15" customHeight="1">
      <c r="A57" s="101">
        <f>'Synthèse élèves CM2_ecole'!D52</f>
      </c>
      <c r="B57" s="101">
        <f>'Synthèse élèves CM2_ecole'!E52</f>
      </c>
      <c r="C57" s="101">
        <f>'Synthèse élèves CM2_ecole'!F52</f>
      </c>
      <c r="D57" s="101">
        <f>'Synthèse élèves CM2_ecole'!G52</f>
      </c>
      <c r="E57" s="101">
        <f>'Synthèse élèves CM2_ecole'!H52</f>
      </c>
      <c r="F57" s="101">
        <f>'Synthèse élèves CM2_ecole'!I52</f>
      </c>
      <c r="G57" s="101">
        <f>'Synthèse élèves CM2_ecole'!J52</f>
      </c>
      <c r="H57" s="101">
        <f>'Synthèse élèves CM2_ecole'!K52</f>
      </c>
      <c r="I57" s="101">
        <f>'Synthèse élèves CM2_ecole'!L52</f>
      </c>
      <c r="J57" s="101">
        <f>'Synthèse élèves CM2_ecole'!M52</f>
      </c>
    </row>
    <row r="58" spans="1:10" s="22" customFormat="1" ht="15" customHeight="1">
      <c r="A58" s="101">
        <f>'Synthèse élèves CM2_ecole'!D53</f>
      </c>
      <c r="B58" s="101">
        <f>'Synthèse élèves CM2_ecole'!E53</f>
      </c>
      <c r="C58" s="101">
        <f>'Synthèse élèves CM2_ecole'!F53</f>
      </c>
      <c r="D58" s="101">
        <f>'Synthèse élèves CM2_ecole'!G53</f>
      </c>
      <c r="E58" s="101">
        <f>'Synthèse élèves CM2_ecole'!H53</f>
      </c>
      <c r="F58" s="101">
        <f>'Synthèse élèves CM2_ecole'!I53</f>
      </c>
      <c r="G58" s="101">
        <f>'Synthèse élèves CM2_ecole'!J53</f>
      </c>
      <c r="H58" s="101">
        <f>'Synthèse élèves CM2_ecole'!K53</f>
      </c>
      <c r="I58" s="101">
        <f>'Synthèse élèves CM2_ecole'!L53</f>
      </c>
      <c r="J58" s="101">
        <f>'Synthèse élèves CM2_ecole'!M53</f>
      </c>
    </row>
    <row r="59" spans="1:10" s="22" customFormat="1" ht="15" customHeight="1">
      <c r="A59" s="101">
        <f>'Synthèse élèves CM2_ecole'!D54</f>
      </c>
      <c r="B59" s="101">
        <f>'Synthèse élèves CM2_ecole'!E54</f>
      </c>
      <c r="C59" s="101">
        <f>'Synthèse élèves CM2_ecole'!F54</f>
      </c>
      <c r="D59" s="101">
        <f>'Synthèse élèves CM2_ecole'!G54</f>
      </c>
      <c r="E59" s="101">
        <f>'Synthèse élèves CM2_ecole'!H54</f>
      </c>
      <c r="F59" s="101">
        <f>'Synthèse élèves CM2_ecole'!I54</f>
      </c>
      <c r="G59" s="101">
        <f>'Synthèse élèves CM2_ecole'!J54</f>
      </c>
      <c r="H59" s="101">
        <f>'Synthèse élèves CM2_ecole'!K54</f>
      </c>
      <c r="I59" s="101">
        <f>'Synthèse élèves CM2_ecole'!L54</f>
      </c>
      <c r="J59" s="101">
        <f>'Synthèse élèves CM2_ecole'!M54</f>
      </c>
    </row>
    <row r="60" spans="1:10" s="22" customFormat="1" ht="15" customHeight="1">
      <c r="A60" s="101">
        <f>'Synthèse élèves CM2_ecole'!D55</f>
      </c>
      <c r="B60" s="101">
        <f>'Synthèse élèves CM2_ecole'!E55</f>
      </c>
      <c r="C60" s="101">
        <f>'Synthèse élèves CM2_ecole'!F55</f>
      </c>
      <c r="D60" s="101">
        <f>'Synthèse élèves CM2_ecole'!G55</f>
      </c>
      <c r="E60" s="101">
        <f>'Synthèse élèves CM2_ecole'!H55</f>
      </c>
      <c r="F60" s="101">
        <f>'Synthèse élèves CM2_ecole'!I55</f>
      </c>
      <c r="G60" s="101">
        <f>'Synthèse élèves CM2_ecole'!J55</f>
      </c>
      <c r="H60" s="101">
        <f>'Synthèse élèves CM2_ecole'!K55</f>
      </c>
      <c r="I60" s="101">
        <f>'Synthèse élèves CM2_ecole'!L55</f>
      </c>
      <c r="J60" s="101">
        <f>'Synthèse élèves CM2_ecole'!M55</f>
      </c>
    </row>
    <row r="61" spans="1:10" s="22" customFormat="1" ht="15" customHeight="1">
      <c r="A61" s="101">
        <f>'Synthèse élèves CM2_ecole'!D56</f>
      </c>
      <c r="B61" s="101">
        <f>'Synthèse élèves CM2_ecole'!E56</f>
      </c>
      <c r="C61" s="101">
        <f>'Synthèse élèves CM2_ecole'!F56</f>
      </c>
      <c r="D61" s="101">
        <f>'Synthèse élèves CM2_ecole'!G56</f>
      </c>
      <c r="E61" s="101">
        <f>'Synthèse élèves CM2_ecole'!H56</f>
      </c>
      <c r="F61" s="101">
        <f>'Synthèse élèves CM2_ecole'!I56</f>
      </c>
      <c r="G61" s="101">
        <f>'Synthèse élèves CM2_ecole'!J56</f>
      </c>
      <c r="H61" s="101">
        <f>'Synthèse élèves CM2_ecole'!K56</f>
      </c>
      <c r="I61" s="101">
        <f>'Synthèse élèves CM2_ecole'!L56</f>
      </c>
      <c r="J61" s="101">
        <f>'Synthèse élèves CM2_ecole'!M56</f>
      </c>
    </row>
    <row r="62" spans="1:10" s="22" customFormat="1" ht="15" customHeight="1">
      <c r="A62" s="101">
        <f>'Synthèse élèves CM2_ecole'!D57</f>
      </c>
      <c r="B62" s="101">
        <f>'Synthèse élèves CM2_ecole'!E57</f>
      </c>
      <c r="C62" s="101">
        <f>'Synthèse élèves CM2_ecole'!F57</f>
      </c>
      <c r="D62" s="101">
        <f>'Synthèse élèves CM2_ecole'!G57</f>
      </c>
      <c r="E62" s="101">
        <f>'Synthèse élèves CM2_ecole'!H57</f>
      </c>
      <c r="F62" s="101">
        <f>'Synthèse élèves CM2_ecole'!I57</f>
      </c>
      <c r="G62" s="101">
        <f>'Synthèse élèves CM2_ecole'!J57</f>
      </c>
      <c r="H62" s="101">
        <f>'Synthèse élèves CM2_ecole'!K57</f>
      </c>
      <c r="I62" s="101">
        <f>'Synthèse élèves CM2_ecole'!L57</f>
      </c>
      <c r="J62" s="101">
        <f>'Synthèse élèves CM2_ecole'!M57</f>
      </c>
    </row>
    <row r="63" spans="1:10" s="22" customFormat="1" ht="15" customHeight="1">
      <c r="A63" s="101">
        <f>'Synthèse élèves CM2_ecole'!D58</f>
      </c>
      <c r="B63" s="101">
        <f>'Synthèse élèves CM2_ecole'!E58</f>
      </c>
      <c r="C63" s="101">
        <f>'Synthèse élèves CM2_ecole'!F58</f>
      </c>
      <c r="D63" s="101">
        <f>'Synthèse élèves CM2_ecole'!G58</f>
      </c>
      <c r="E63" s="101">
        <f>'Synthèse élèves CM2_ecole'!H58</f>
      </c>
      <c r="F63" s="101">
        <f>'Synthèse élèves CM2_ecole'!I58</f>
      </c>
      <c r="G63" s="101">
        <f>'Synthèse élèves CM2_ecole'!J58</f>
      </c>
      <c r="H63" s="101">
        <f>'Synthèse élèves CM2_ecole'!K58</f>
      </c>
      <c r="I63" s="101">
        <f>'Synthèse élèves CM2_ecole'!L58</f>
      </c>
      <c r="J63" s="101">
        <f>'Synthèse élèves CM2_ecole'!M58</f>
      </c>
    </row>
    <row r="64" spans="1:10" s="22" customFormat="1" ht="15" customHeight="1">
      <c r="A64" s="101">
        <f>'Synthèse élèves CM2_ecole'!D59</f>
      </c>
      <c r="B64" s="101">
        <f>'Synthèse élèves CM2_ecole'!E59</f>
      </c>
      <c r="C64" s="101">
        <f>'Synthèse élèves CM2_ecole'!F59</f>
      </c>
      <c r="D64" s="101">
        <f>'Synthèse élèves CM2_ecole'!G59</f>
      </c>
      <c r="E64" s="101">
        <f>'Synthèse élèves CM2_ecole'!H59</f>
      </c>
      <c r="F64" s="101">
        <f>'Synthèse élèves CM2_ecole'!I59</f>
      </c>
      <c r="G64" s="101">
        <f>'Synthèse élèves CM2_ecole'!J59</f>
      </c>
      <c r="H64" s="101">
        <f>'Synthèse élèves CM2_ecole'!K59</f>
      </c>
      <c r="I64" s="101">
        <f>'Synthèse élèves CM2_ecole'!L59</f>
      </c>
      <c r="J64" s="101">
        <f>'Synthèse élèves CM2_ecole'!M59</f>
      </c>
    </row>
    <row r="65" spans="1:10" s="22" customFormat="1" ht="15" customHeight="1">
      <c r="A65" s="101">
        <f>'Synthèse élèves CM2_ecole'!D60</f>
      </c>
      <c r="B65" s="101">
        <f>'Synthèse élèves CM2_ecole'!E60</f>
      </c>
      <c r="C65" s="101">
        <f>'Synthèse élèves CM2_ecole'!F60</f>
      </c>
      <c r="D65" s="101">
        <f>'Synthèse élèves CM2_ecole'!G60</f>
      </c>
      <c r="E65" s="101">
        <f>'Synthèse élèves CM2_ecole'!H60</f>
      </c>
      <c r="F65" s="101">
        <f>'Synthèse élèves CM2_ecole'!I60</f>
      </c>
      <c r="G65" s="101">
        <f>'Synthèse élèves CM2_ecole'!J60</f>
      </c>
      <c r="H65" s="101">
        <f>'Synthèse élèves CM2_ecole'!K60</f>
      </c>
      <c r="I65" s="101">
        <f>'Synthèse élèves CM2_ecole'!L60</f>
      </c>
      <c r="J65" s="101">
        <f>'Synthèse élèves CM2_ecole'!M60</f>
      </c>
    </row>
    <row r="66" spans="1:10" s="22" customFormat="1" ht="15" customHeight="1">
      <c r="A66" s="101">
        <f>'Synthèse élèves CM2_ecole'!D61</f>
      </c>
      <c r="B66" s="101">
        <f>'Synthèse élèves CM2_ecole'!E61</f>
      </c>
      <c r="C66" s="101">
        <f>'Synthèse élèves CM2_ecole'!F61</f>
      </c>
      <c r="D66" s="101">
        <f>'Synthèse élèves CM2_ecole'!G61</f>
      </c>
      <c r="E66" s="101">
        <f>'Synthèse élèves CM2_ecole'!H61</f>
      </c>
      <c r="F66" s="101">
        <f>'Synthèse élèves CM2_ecole'!I61</f>
      </c>
      <c r="G66" s="101">
        <f>'Synthèse élèves CM2_ecole'!J61</f>
      </c>
      <c r="H66" s="101">
        <f>'Synthèse élèves CM2_ecole'!K61</f>
      </c>
      <c r="I66" s="101">
        <f>'Synthèse élèves CM2_ecole'!L61</f>
      </c>
      <c r="J66" s="101">
        <f>'Synthèse élèves CM2_ecole'!M61</f>
      </c>
    </row>
    <row r="67" spans="1:10" s="22" customFormat="1" ht="15" customHeight="1">
      <c r="A67" s="101">
        <f>'Synthèse élèves CM2_ecole'!D62</f>
      </c>
      <c r="B67" s="101">
        <f>'Synthèse élèves CM2_ecole'!E62</f>
      </c>
      <c r="C67" s="101">
        <f>'Synthèse élèves CM2_ecole'!F62</f>
      </c>
      <c r="D67" s="101">
        <f>'Synthèse élèves CM2_ecole'!G62</f>
      </c>
      <c r="E67" s="101">
        <f>'Synthèse élèves CM2_ecole'!H62</f>
      </c>
      <c r="F67" s="101">
        <f>'Synthèse élèves CM2_ecole'!I62</f>
      </c>
      <c r="G67" s="101">
        <f>'Synthèse élèves CM2_ecole'!J62</f>
      </c>
      <c r="H67" s="101">
        <f>'Synthèse élèves CM2_ecole'!K62</f>
      </c>
      <c r="I67" s="101">
        <f>'Synthèse élèves CM2_ecole'!L62</f>
      </c>
      <c r="J67" s="101">
        <f>'Synthèse élèves CM2_ecole'!M62</f>
      </c>
    </row>
    <row r="68" spans="1:10" s="22" customFormat="1" ht="15" customHeight="1">
      <c r="A68" s="101">
        <f>'Synthèse élèves CM2_ecole'!D63</f>
      </c>
      <c r="B68" s="101">
        <f>'Synthèse élèves CM2_ecole'!E63</f>
      </c>
      <c r="C68" s="101">
        <f>'Synthèse élèves CM2_ecole'!F63</f>
      </c>
      <c r="D68" s="101">
        <f>'Synthèse élèves CM2_ecole'!G63</f>
      </c>
      <c r="E68" s="101">
        <f>'Synthèse élèves CM2_ecole'!H63</f>
      </c>
      <c r="F68" s="101">
        <f>'Synthèse élèves CM2_ecole'!I63</f>
      </c>
      <c r="G68" s="101">
        <f>'Synthèse élèves CM2_ecole'!J63</f>
      </c>
      <c r="H68" s="101">
        <f>'Synthèse élèves CM2_ecole'!K63</f>
      </c>
      <c r="I68" s="101">
        <f>'Synthèse élèves CM2_ecole'!L63</f>
      </c>
      <c r="J68" s="101">
        <f>'Synthèse élèves CM2_ecole'!M63</f>
      </c>
    </row>
    <row r="69" spans="1:10" s="22" customFormat="1" ht="15" customHeight="1">
      <c r="A69" s="101">
        <f>'Synthèse élèves CM2_ecole'!D64</f>
      </c>
      <c r="B69" s="101">
        <f>'Synthèse élèves CM2_ecole'!E64</f>
      </c>
      <c r="C69" s="101">
        <f>'Synthèse élèves CM2_ecole'!F64</f>
      </c>
      <c r="D69" s="101">
        <f>'Synthèse élèves CM2_ecole'!G64</f>
      </c>
      <c r="E69" s="101">
        <f>'Synthèse élèves CM2_ecole'!H64</f>
      </c>
      <c r="F69" s="101">
        <f>'Synthèse élèves CM2_ecole'!I64</f>
      </c>
      <c r="G69" s="101">
        <f>'Synthèse élèves CM2_ecole'!J64</f>
      </c>
      <c r="H69" s="101">
        <f>'Synthèse élèves CM2_ecole'!K64</f>
      </c>
      <c r="I69" s="101">
        <f>'Synthèse élèves CM2_ecole'!L64</f>
      </c>
      <c r="J69" s="101">
        <f>'Synthèse élèves CM2_ecole'!M64</f>
      </c>
    </row>
    <row r="70" spans="1:10" s="22" customFormat="1" ht="15" customHeight="1">
      <c r="A70" s="101">
        <f>'Synthèse élèves CM2_ecole'!D65</f>
      </c>
      <c r="B70" s="101">
        <f>'Synthèse élèves CM2_ecole'!E65</f>
      </c>
      <c r="C70" s="101">
        <f>'Synthèse élèves CM2_ecole'!F65</f>
      </c>
      <c r="D70" s="101">
        <f>'Synthèse élèves CM2_ecole'!G65</f>
      </c>
      <c r="E70" s="101">
        <f>'Synthèse élèves CM2_ecole'!H65</f>
      </c>
      <c r="F70" s="101">
        <f>'Synthèse élèves CM2_ecole'!I65</f>
      </c>
      <c r="G70" s="101">
        <f>'Synthèse élèves CM2_ecole'!J65</f>
      </c>
      <c r="H70" s="101">
        <f>'Synthèse élèves CM2_ecole'!K65</f>
      </c>
      <c r="I70" s="101">
        <f>'Synthèse élèves CM2_ecole'!L65</f>
      </c>
      <c r="J70" s="101">
        <f>'Synthèse élèves CM2_ecole'!M65</f>
      </c>
    </row>
    <row r="71" spans="1:10" s="22" customFormat="1" ht="15" customHeight="1">
      <c r="A71" s="101">
        <f>'Synthèse élèves CM2_ecole'!D66</f>
      </c>
      <c r="B71" s="101">
        <f>'Synthèse élèves CM2_ecole'!E66</f>
      </c>
      <c r="C71" s="101">
        <f>'Synthèse élèves CM2_ecole'!F66</f>
      </c>
      <c r="D71" s="101">
        <f>'Synthèse élèves CM2_ecole'!G66</f>
      </c>
      <c r="E71" s="101">
        <f>'Synthèse élèves CM2_ecole'!H66</f>
      </c>
      <c r="F71" s="101">
        <f>'Synthèse élèves CM2_ecole'!I66</f>
      </c>
      <c r="G71" s="101">
        <f>'Synthèse élèves CM2_ecole'!J66</f>
      </c>
      <c r="H71" s="101">
        <f>'Synthèse élèves CM2_ecole'!K66</f>
      </c>
      <c r="I71" s="101">
        <f>'Synthèse élèves CM2_ecole'!L66</f>
      </c>
      <c r="J71" s="101">
        <f>'Synthèse élèves CM2_ecole'!M66</f>
      </c>
    </row>
    <row r="72" spans="1:10" s="22" customFormat="1" ht="15" customHeight="1">
      <c r="A72" s="101">
        <f>'Synthèse élèves CM2_ecole'!D67</f>
      </c>
      <c r="B72" s="101">
        <f>'Synthèse élèves CM2_ecole'!E67</f>
      </c>
      <c r="C72" s="101">
        <f>'Synthèse élèves CM2_ecole'!F67</f>
      </c>
      <c r="D72" s="101">
        <f>'Synthèse élèves CM2_ecole'!G67</f>
      </c>
      <c r="E72" s="101">
        <f>'Synthèse élèves CM2_ecole'!H67</f>
      </c>
      <c r="F72" s="101">
        <f>'Synthèse élèves CM2_ecole'!I67</f>
      </c>
      <c r="G72" s="101">
        <f>'Synthèse élèves CM2_ecole'!J67</f>
      </c>
      <c r="H72" s="101">
        <f>'Synthèse élèves CM2_ecole'!K67</f>
      </c>
      <c r="I72" s="101">
        <f>'Synthèse élèves CM2_ecole'!L67</f>
      </c>
      <c r="J72" s="101">
        <f>'Synthèse élèves CM2_ecole'!M67</f>
      </c>
    </row>
    <row r="73" spans="1:10" s="22" customFormat="1" ht="15" customHeight="1">
      <c r="A73" s="101">
        <f>'Synthèse élèves CM2_ecole'!D68</f>
      </c>
      <c r="B73" s="101">
        <f>'Synthèse élèves CM2_ecole'!E68</f>
      </c>
      <c r="C73" s="101">
        <f>'Synthèse élèves CM2_ecole'!F68</f>
      </c>
      <c r="D73" s="101">
        <f>'Synthèse élèves CM2_ecole'!G68</f>
      </c>
      <c r="E73" s="101">
        <f>'Synthèse élèves CM2_ecole'!H68</f>
      </c>
      <c r="F73" s="101">
        <f>'Synthèse élèves CM2_ecole'!I68</f>
      </c>
      <c r="G73" s="101">
        <f>'Synthèse élèves CM2_ecole'!J68</f>
      </c>
      <c r="H73" s="101">
        <f>'Synthèse élèves CM2_ecole'!K68</f>
      </c>
      <c r="I73" s="101">
        <f>'Synthèse élèves CM2_ecole'!L68</f>
      </c>
      <c r="J73" s="101">
        <f>'Synthèse élèves CM2_ecole'!M68</f>
      </c>
    </row>
    <row r="74" spans="1:10" s="22" customFormat="1" ht="15" customHeight="1">
      <c r="A74" s="101">
        <f>'Synthèse élèves CM2_ecole'!D69</f>
      </c>
      <c r="B74" s="101">
        <f>'Synthèse élèves CM2_ecole'!E69</f>
      </c>
      <c r="C74" s="101">
        <f>'Synthèse élèves CM2_ecole'!F69</f>
      </c>
      <c r="D74" s="101">
        <f>'Synthèse élèves CM2_ecole'!G69</f>
      </c>
      <c r="E74" s="101">
        <f>'Synthèse élèves CM2_ecole'!H69</f>
      </c>
      <c r="F74" s="101">
        <f>'Synthèse élèves CM2_ecole'!I69</f>
      </c>
      <c r="G74" s="101">
        <f>'Synthèse élèves CM2_ecole'!J69</f>
      </c>
      <c r="H74" s="101">
        <f>'Synthèse élèves CM2_ecole'!K69</f>
      </c>
      <c r="I74" s="101">
        <f>'Synthèse élèves CM2_ecole'!L69</f>
      </c>
      <c r="J74" s="101">
        <f>'Synthèse élèves CM2_ecole'!M69</f>
      </c>
    </row>
    <row r="75" spans="1:10" s="22" customFormat="1" ht="15" customHeight="1">
      <c r="A75" s="101">
        <f>'Synthèse élèves CM2_ecole'!D70</f>
      </c>
      <c r="B75" s="101">
        <f>'Synthèse élèves CM2_ecole'!E70</f>
      </c>
      <c r="C75" s="101">
        <f>'Synthèse élèves CM2_ecole'!F70</f>
      </c>
      <c r="D75" s="101">
        <f>'Synthèse élèves CM2_ecole'!G70</f>
      </c>
      <c r="E75" s="101">
        <f>'Synthèse élèves CM2_ecole'!H70</f>
      </c>
      <c r="F75" s="101">
        <f>'Synthèse élèves CM2_ecole'!I70</f>
      </c>
      <c r="G75" s="101">
        <f>'Synthèse élèves CM2_ecole'!J70</f>
      </c>
      <c r="H75" s="101">
        <f>'Synthèse élèves CM2_ecole'!K70</f>
      </c>
      <c r="I75" s="101">
        <f>'Synthèse élèves CM2_ecole'!L70</f>
      </c>
      <c r="J75" s="101">
        <f>'Synthèse élèves CM2_ecole'!M70</f>
      </c>
    </row>
    <row r="76" spans="1:10" s="22" customFormat="1" ht="15" customHeight="1">
      <c r="A76" s="101">
        <f>'Synthèse élèves CM2_ecole'!D71</f>
      </c>
      <c r="B76" s="101">
        <f>'Synthèse élèves CM2_ecole'!E71</f>
      </c>
      <c r="C76" s="101">
        <f>'Synthèse élèves CM2_ecole'!F71</f>
      </c>
      <c r="D76" s="101">
        <f>'Synthèse élèves CM2_ecole'!G71</f>
      </c>
      <c r="E76" s="101">
        <f>'Synthèse élèves CM2_ecole'!H71</f>
      </c>
      <c r="F76" s="101">
        <f>'Synthèse élèves CM2_ecole'!I71</f>
      </c>
      <c r="G76" s="101">
        <f>'Synthèse élèves CM2_ecole'!J71</f>
      </c>
      <c r="H76" s="101">
        <f>'Synthèse élèves CM2_ecole'!K71</f>
      </c>
      <c r="I76" s="101">
        <f>'Synthèse élèves CM2_ecole'!L71</f>
      </c>
      <c r="J76" s="101">
        <f>'Synthèse élèves CM2_ecole'!M71</f>
      </c>
    </row>
    <row r="77" spans="1:10" s="22" customFormat="1" ht="15" customHeight="1">
      <c r="A77" s="101">
        <f>'Synthèse élèves CM2_ecole'!D72</f>
      </c>
      <c r="B77" s="101">
        <f>'Synthèse élèves CM2_ecole'!E72</f>
      </c>
      <c r="C77" s="101">
        <f>'Synthèse élèves CM2_ecole'!F72</f>
      </c>
      <c r="D77" s="101">
        <f>'Synthèse élèves CM2_ecole'!G72</f>
      </c>
      <c r="E77" s="101">
        <f>'Synthèse élèves CM2_ecole'!H72</f>
      </c>
      <c r="F77" s="101">
        <f>'Synthèse élèves CM2_ecole'!I72</f>
      </c>
      <c r="G77" s="101">
        <f>'Synthèse élèves CM2_ecole'!J72</f>
      </c>
      <c r="H77" s="101">
        <f>'Synthèse élèves CM2_ecole'!K72</f>
      </c>
      <c r="I77" s="101">
        <f>'Synthèse élèves CM2_ecole'!L72</f>
      </c>
      <c r="J77" s="101">
        <f>'Synthèse élèves CM2_ecole'!M72</f>
      </c>
    </row>
    <row r="78" spans="1:10" s="22" customFormat="1" ht="15" customHeight="1">
      <c r="A78" s="101">
        <f>'Synthèse élèves CM2_ecole'!D73</f>
      </c>
      <c r="B78" s="101">
        <f>'Synthèse élèves CM2_ecole'!E73</f>
      </c>
      <c r="C78" s="101">
        <f>'Synthèse élèves CM2_ecole'!F73</f>
      </c>
      <c r="D78" s="101">
        <f>'Synthèse élèves CM2_ecole'!G73</f>
      </c>
      <c r="E78" s="101">
        <f>'Synthèse élèves CM2_ecole'!H73</f>
      </c>
      <c r="F78" s="101">
        <f>'Synthèse élèves CM2_ecole'!I73</f>
      </c>
      <c r="G78" s="101">
        <f>'Synthèse élèves CM2_ecole'!J73</f>
      </c>
      <c r="H78" s="101">
        <f>'Synthèse élèves CM2_ecole'!K73</f>
      </c>
      <c r="I78" s="101">
        <f>'Synthèse élèves CM2_ecole'!L73</f>
      </c>
      <c r="J78" s="101">
        <f>'Synthèse élèves CM2_ecole'!M73</f>
      </c>
    </row>
    <row r="79" spans="1:10" s="22" customFormat="1" ht="15" customHeight="1">
      <c r="A79" s="101">
        <f>'Synthèse élèves CM2_ecole'!D74</f>
      </c>
      <c r="B79" s="101">
        <f>'Synthèse élèves CM2_ecole'!E74</f>
      </c>
      <c r="C79" s="101">
        <f>'Synthèse élèves CM2_ecole'!F74</f>
      </c>
      <c r="D79" s="101">
        <f>'Synthèse élèves CM2_ecole'!G74</f>
      </c>
      <c r="E79" s="101">
        <f>'Synthèse élèves CM2_ecole'!H74</f>
      </c>
      <c r="F79" s="101">
        <f>'Synthèse élèves CM2_ecole'!I74</f>
      </c>
      <c r="G79" s="101">
        <f>'Synthèse élèves CM2_ecole'!J74</f>
      </c>
      <c r="H79" s="101">
        <f>'Synthèse élèves CM2_ecole'!K74</f>
      </c>
      <c r="I79" s="101">
        <f>'Synthèse élèves CM2_ecole'!L74</f>
      </c>
      <c r="J79" s="101">
        <f>'Synthèse élèves CM2_ecole'!M74</f>
      </c>
    </row>
    <row r="80" spans="1:10" s="22" customFormat="1" ht="15" customHeight="1">
      <c r="A80" s="101">
        <f>'Synthèse élèves CM2_ecole'!D75</f>
      </c>
      <c r="B80" s="101">
        <f>'Synthèse élèves CM2_ecole'!E75</f>
      </c>
      <c r="C80" s="101">
        <f>'Synthèse élèves CM2_ecole'!F75</f>
      </c>
      <c r="D80" s="101">
        <f>'Synthèse élèves CM2_ecole'!G75</f>
      </c>
      <c r="E80" s="101">
        <f>'Synthèse élèves CM2_ecole'!H75</f>
      </c>
      <c r="F80" s="101">
        <f>'Synthèse élèves CM2_ecole'!I75</f>
      </c>
      <c r="G80" s="101">
        <f>'Synthèse élèves CM2_ecole'!J75</f>
      </c>
      <c r="H80" s="101">
        <f>'Synthèse élèves CM2_ecole'!K75</f>
      </c>
      <c r="I80" s="101">
        <f>'Synthèse élèves CM2_ecole'!L75</f>
      </c>
      <c r="J80" s="101">
        <f>'Synthèse élèves CM2_ecole'!M75</f>
      </c>
    </row>
    <row r="81" spans="1:10" s="22" customFormat="1" ht="15" customHeight="1">
      <c r="A81" s="101">
        <f>'Synthèse élèves CM2_ecole'!D76</f>
      </c>
      <c r="B81" s="101">
        <f>'Synthèse élèves CM2_ecole'!E76</f>
      </c>
      <c r="C81" s="101">
        <f>'Synthèse élèves CM2_ecole'!F76</f>
      </c>
      <c r="D81" s="101">
        <f>'Synthèse élèves CM2_ecole'!G76</f>
      </c>
      <c r="E81" s="101">
        <f>'Synthèse élèves CM2_ecole'!H76</f>
      </c>
      <c r="F81" s="101">
        <f>'Synthèse élèves CM2_ecole'!I76</f>
      </c>
      <c r="G81" s="101">
        <f>'Synthèse élèves CM2_ecole'!J76</f>
      </c>
      <c r="H81" s="101">
        <f>'Synthèse élèves CM2_ecole'!K76</f>
      </c>
      <c r="I81" s="101">
        <f>'Synthèse élèves CM2_ecole'!L76</f>
      </c>
      <c r="J81" s="101">
        <f>'Synthèse élèves CM2_ecole'!M76</f>
      </c>
    </row>
    <row r="82" spans="1:10" s="22" customFormat="1" ht="15" customHeight="1">
      <c r="A82" s="101">
        <f>'Synthèse élèves CM2_ecole'!D77</f>
      </c>
      <c r="B82" s="101">
        <f>'Synthèse élèves CM2_ecole'!E77</f>
      </c>
      <c r="C82" s="101">
        <f>'Synthèse élèves CM2_ecole'!F77</f>
      </c>
      <c r="D82" s="101">
        <f>'Synthèse élèves CM2_ecole'!G77</f>
      </c>
      <c r="E82" s="101">
        <f>'Synthèse élèves CM2_ecole'!H77</f>
      </c>
      <c r="F82" s="101">
        <f>'Synthèse élèves CM2_ecole'!I77</f>
      </c>
      <c r="G82" s="101">
        <f>'Synthèse élèves CM2_ecole'!J77</f>
      </c>
      <c r="H82" s="101">
        <f>'Synthèse élèves CM2_ecole'!K77</f>
      </c>
      <c r="I82" s="101">
        <f>'Synthèse élèves CM2_ecole'!L77</f>
      </c>
      <c r="J82" s="101">
        <f>'Synthèse élèves CM2_ecole'!M77</f>
      </c>
    </row>
    <row r="83" spans="1:10" s="22" customFormat="1" ht="15" customHeight="1">
      <c r="A83" s="101">
        <f>'Synthèse élèves CM2_ecole'!D78</f>
      </c>
      <c r="B83" s="101">
        <f>'Synthèse élèves CM2_ecole'!E78</f>
      </c>
      <c r="C83" s="101">
        <f>'Synthèse élèves CM2_ecole'!F78</f>
      </c>
      <c r="D83" s="101">
        <f>'Synthèse élèves CM2_ecole'!G78</f>
      </c>
      <c r="E83" s="101">
        <f>'Synthèse élèves CM2_ecole'!H78</f>
      </c>
      <c r="F83" s="101">
        <f>'Synthèse élèves CM2_ecole'!I78</f>
      </c>
      <c r="G83" s="101">
        <f>'Synthèse élèves CM2_ecole'!J78</f>
      </c>
      <c r="H83" s="101">
        <f>'Synthèse élèves CM2_ecole'!K78</f>
      </c>
      <c r="I83" s="101">
        <f>'Synthèse élèves CM2_ecole'!L78</f>
      </c>
      <c r="J83" s="101">
        <f>'Synthèse élèves CM2_ecole'!M78</f>
      </c>
    </row>
    <row r="84" spans="1:10" s="22" customFormat="1" ht="15" customHeight="1">
      <c r="A84" s="101">
        <f>'Synthèse élèves CM2_ecole'!D79</f>
      </c>
      <c r="B84" s="101">
        <f>'Synthèse élèves CM2_ecole'!E79</f>
      </c>
      <c r="C84" s="101">
        <f>'Synthèse élèves CM2_ecole'!F79</f>
      </c>
      <c r="D84" s="101">
        <f>'Synthèse élèves CM2_ecole'!G79</f>
      </c>
      <c r="E84" s="101">
        <f>'Synthèse élèves CM2_ecole'!H79</f>
      </c>
      <c r="F84" s="101">
        <f>'Synthèse élèves CM2_ecole'!I79</f>
      </c>
      <c r="G84" s="101">
        <f>'Synthèse élèves CM2_ecole'!J79</f>
      </c>
      <c r="H84" s="101">
        <f>'Synthèse élèves CM2_ecole'!K79</f>
      </c>
      <c r="I84" s="101">
        <f>'Synthèse élèves CM2_ecole'!L79</f>
      </c>
      <c r="J84" s="101">
        <f>'Synthèse élèves CM2_ecole'!M79</f>
      </c>
    </row>
    <row r="85" spans="1:10" s="22" customFormat="1" ht="15" customHeight="1">
      <c r="A85" s="101">
        <f>'Synthèse élèves CM2_ecole'!D80</f>
      </c>
      <c r="B85" s="101">
        <f>'Synthèse élèves CM2_ecole'!E80</f>
      </c>
      <c r="C85" s="101">
        <f>'Synthèse élèves CM2_ecole'!F80</f>
      </c>
      <c r="D85" s="101">
        <f>'Synthèse élèves CM2_ecole'!G80</f>
      </c>
      <c r="E85" s="101">
        <f>'Synthèse élèves CM2_ecole'!H80</f>
      </c>
      <c r="F85" s="101">
        <f>'Synthèse élèves CM2_ecole'!I80</f>
      </c>
      <c r="G85" s="101">
        <f>'Synthèse élèves CM2_ecole'!J80</f>
      </c>
      <c r="H85" s="101">
        <f>'Synthèse élèves CM2_ecole'!K80</f>
      </c>
      <c r="I85" s="101">
        <f>'Synthèse élèves CM2_ecole'!L80</f>
      </c>
      <c r="J85" s="101">
        <f>'Synthèse élèves CM2_ecole'!M80</f>
      </c>
    </row>
    <row r="86" spans="1:10" s="22" customFormat="1" ht="15" customHeight="1">
      <c r="A86" s="101">
        <f>'Synthèse élèves CM2_ecole'!D81</f>
      </c>
      <c r="B86" s="101">
        <f>'Synthèse élèves CM2_ecole'!E81</f>
      </c>
      <c r="C86" s="101">
        <f>'Synthèse élèves CM2_ecole'!F81</f>
      </c>
      <c r="D86" s="101">
        <f>'Synthèse élèves CM2_ecole'!G81</f>
      </c>
      <c r="E86" s="101">
        <f>'Synthèse élèves CM2_ecole'!H81</f>
      </c>
      <c r="F86" s="101">
        <f>'Synthèse élèves CM2_ecole'!I81</f>
      </c>
      <c r="G86" s="101">
        <f>'Synthèse élèves CM2_ecole'!J81</f>
      </c>
      <c r="H86" s="101">
        <f>'Synthèse élèves CM2_ecole'!K81</f>
      </c>
      <c r="I86" s="101">
        <f>'Synthèse élèves CM2_ecole'!L81</f>
      </c>
      <c r="J86" s="101">
        <f>'Synthèse élèves CM2_ecole'!M81</f>
      </c>
    </row>
    <row r="87" spans="1:10" s="22" customFormat="1" ht="15" customHeight="1">
      <c r="A87" s="101">
        <f>'Synthèse élèves CM2_ecole'!D82</f>
      </c>
      <c r="B87" s="101">
        <f>'Synthèse élèves CM2_ecole'!E82</f>
      </c>
      <c r="C87" s="101">
        <f>'Synthèse élèves CM2_ecole'!F82</f>
      </c>
      <c r="D87" s="101">
        <f>'Synthèse élèves CM2_ecole'!G82</f>
      </c>
      <c r="E87" s="101">
        <f>'Synthèse élèves CM2_ecole'!H82</f>
      </c>
      <c r="F87" s="101">
        <f>'Synthèse élèves CM2_ecole'!I82</f>
      </c>
      <c r="G87" s="101">
        <f>'Synthèse élèves CM2_ecole'!J82</f>
      </c>
      <c r="H87" s="101">
        <f>'Synthèse élèves CM2_ecole'!K82</f>
      </c>
      <c r="I87" s="101">
        <f>'Synthèse élèves CM2_ecole'!L82</f>
      </c>
      <c r="J87" s="101">
        <f>'Synthèse élèves CM2_ecole'!M82</f>
      </c>
    </row>
    <row r="88" spans="1:10" s="22" customFormat="1" ht="15" customHeight="1">
      <c r="A88" s="101">
        <f>'Synthèse élèves CM2_ecole'!D83</f>
      </c>
      <c r="B88" s="101">
        <f>'Synthèse élèves CM2_ecole'!E83</f>
      </c>
      <c r="C88" s="101">
        <f>'Synthèse élèves CM2_ecole'!F83</f>
      </c>
      <c r="D88" s="101">
        <f>'Synthèse élèves CM2_ecole'!G83</f>
      </c>
      <c r="E88" s="101">
        <f>'Synthèse élèves CM2_ecole'!H83</f>
      </c>
      <c r="F88" s="101">
        <f>'Synthèse élèves CM2_ecole'!I83</f>
      </c>
      <c r="G88" s="101">
        <f>'Synthèse élèves CM2_ecole'!J83</f>
      </c>
      <c r="H88" s="101">
        <f>'Synthèse élèves CM2_ecole'!K83</f>
      </c>
      <c r="I88" s="101">
        <f>'Synthèse élèves CM2_ecole'!L83</f>
      </c>
      <c r="J88" s="101">
        <f>'Synthèse élèves CM2_ecole'!M83</f>
      </c>
    </row>
    <row r="89" spans="1:10" s="22" customFormat="1" ht="15" customHeight="1">
      <c r="A89" s="101">
        <f>'Synthèse élèves CM2_ecole'!D84</f>
      </c>
      <c r="B89" s="101">
        <f>'Synthèse élèves CM2_ecole'!E84</f>
      </c>
      <c r="C89" s="101">
        <f>'Synthèse élèves CM2_ecole'!F84</f>
      </c>
      <c r="D89" s="101">
        <f>'Synthèse élèves CM2_ecole'!G84</f>
      </c>
      <c r="E89" s="101">
        <f>'Synthèse élèves CM2_ecole'!H84</f>
      </c>
      <c r="F89" s="101">
        <f>'Synthèse élèves CM2_ecole'!I84</f>
      </c>
      <c r="G89" s="101">
        <f>'Synthèse élèves CM2_ecole'!J84</f>
      </c>
      <c r="H89" s="101">
        <f>'Synthèse élèves CM2_ecole'!K84</f>
      </c>
      <c r="I89" s="101">
        <f>'Synthèse élèves CM2_ecole'!L84</f>
      </c>
      <c r="J89" s="101">
        <f>'Synthèse élèves CM2_ecole'!M84</f>
      </c>
    </row>
    <row r="90" spans="1:10" s="22" customFormat="1" ht="15" customHeight="1">
      <c r="A90" s="101">
        <f>'Synthèse élèves CM2_ecole'!D85</f>
      </c>
      <c r="B90" s="101">
        <f>'Synthèse élèves CM2_ecole'!E85</f>
      </c>
      <c r="C90" s="101">
        <f>'Synthèse élèves CM2_ecole'!F85</f>
      </c>
      <c r="D90" s="101">
        <f>'Synthèse élèves CM2_ecole'!G85</f>
      </c>
      <c r="E90" s="101">
        <f>'Synthèse élèves CM2_ecole'!H85</f>
      </c>
      <c r="F90" s="101">
        <f>'Synthèse élèves CM2_ecole'!I85</f>
      </c>
      <c r="G90" s="101">
        <f>'Synthèse élèves CM2_ecole'!J85</f>
      </c>
      <c r="H90" s="101">
        <f>'Synthèse élèves CM2_ecole'!K85</f>
      </c>
      <c r="I90" s="101">
        <f>'Synthèse élèves CM2_ecole'!L85</f>
      </c>
      <c r="J90" s="101">
        <f>'Synthèse élèves CM2_ecole'!M85</f>
      </c>
    </row>
    <row r="91" spans="1:10" s="22" customFormat="1" ht="15" customHeight="1">
      <c r="A91" s="101">
        <f>'Synthèse élèves CM2_ecole'!D86</f>
      </c>
      <c r="B91" s="101">
        <f>'Synthèse élèves CM2_ecole'!E86</f>
      </c>
      <c r="C91" s="101">
        <f>'Synthèse élèves CM2_ecole'!F86</f>
      </c>
      <c r="D91" s="101">
        <f>'Synthèse élèves CM2_ecole'!G86</f>
      </c>
      <c r="E91" s="101">
        <f>'Synthèse élèves CM2_ecole'!H86</f>
      </c>
      <c r="F91" s="101">
        <f>'Synthèse élèves CM2_ecole'!I86</f>
      </c>
      <c r="G91" s="101">
        <f>'Synthèse élèves CM2_ecole'!J86</f>
      </c>
      <c r="H91" s="101">
        <f>'Synthèse élèves CM2_ecole'!K86</f>
      </c>
      <c r="I91" s="101">
        <f>'Synthèse élèves CM2_ecole'!L86</f>
      </c>
      <c r="J91" s="101">
        <f>'Synthèse élèves CM2_ecole'!M86</f>
      </c>
    </row>
    <row r="92" spans="1:10" s="22" customFormat="1" ht="15" customHeight="1">
      <c r="A92" s="101">
        <f>'Synthèse élèves CM2_ecole'!D87</f>
      </c>
      <c r="B92" s="101">
        <f>'Synthèse élèves CM2_ecole'!E87</f>
      </c>
      <c r="C92" s="101">
        <f>'Synthèse élèves CM2_ecole'!F87</f>
      </c>
      <c r="D92" s="101">
        <f>'Synthèse élèves CM2_ecole'!G87</f>
      </c>
      <c r="E92" s="101">
        <f>'Synthèse élèves CM2_ecole'!H87</f>
      </c>
      <c r="F92" s="101">
        <f>'Synthèse élèves CM2_ecole'!I87</f>
      </c>
      <c r="G92" s="101">
        <f>'Synthèse élèves CM2_ecole'!J87</f>
      </c>
      <c r="H92" s="101">
        <f>'Synthèse élèves CM2_ecole'!K87</f>
      </c>
      <c r="I92" s="101">
        <f>'Synthèse élèves CM2_ecole'!L87</f>
      </c>
      <c r="J92" s="101">
        <f>'Synthèse élèves CM2_ecole'!M87</f>
      </c>
    </row>
    <row r="93" spans="1:10" s="22" customFormat="1" ht="15" customHeight="1">
      <c r="A93" s="101">
        <f>'Synthèse élèves CM2_ecole'!D88</f>
      </c>
      <c r="B93" s="101">
        <f>'Synthèse élèves CM2_ecole'!E88</f>
      </c>
      <c r="C93" s="101">
        <f>'Synthèse élèves CM2_ecole'!F88</f>
      </c>
      <c r="D93" s="101">
        <f>'Synthèse élèves CM2_ecole'!G88</f>
      </c>
      <c r="E93" s="101">
        <f>'Synthèse élèves CM2_ecole'!H88</f>
      </c>
      <c r="F93" s="101">
        <f>'Synthèse élèves CM2_ecole'!I88</f>
      </c>
      <c r="G93" s="101">
        <f>'Synthèse élèves CM2_ecole'!J88</f>
      </c>
      <c r="H93" s="101">
        <f>'Synthèse élèves CM2_ecole'!K88</f>
      </c>
      <c r="I93" s="101">
        <f>'Synthèse élèves CM2_ecole'!L88</f>
      </c>
      <c r="J93" s="101">
        <f>'Synthèse élèves CM2_ecole'!M88</f>
      </c>
    </row>
    <row r="94" spans="1:10" s="22" customFormat="1" ht="15" customHeight="1">
      <c r="A94" s="101">
        <f>'Synthèse élèves CM2_ecole'!D89</f>
      </c>
      <c r="B94" s="101">
        <f>'Synthèse élèves CM2_ecole'!E89</f>
      </c>
      <c r="C94" s="101">
        <f>'Synthèse élèves CM2_ecole'!F89</f>
      </c>
      <c r="D94" s="101">
        <f>'Synthèse élèves CM2_ecole'!G89</f>
      </c>
      <c r="E94" s="101">
        <f>'Synthèse élèves CM2_ecole'!H89</f>
      </c>
      <c r="F94" s="101">
        <f>'Synthèse élèves CM2_ecole'!I89</f>
      </c>
      <c r="G94" s="101">
        <f>'Synthèse élèves CM2_ecole'!J89</f>
      </c>
      <c r="H94" s="101">
        <f>'Synthèse élèves CM2_ecole'!K89</f>
      </c>
      <c r="I94" s="101">
        <f>'Synthèse élèves CM2_ecole'!L89</f>
      </c>
      <c r="J94" s="101">
        <f>'Synthèse élèves CM2_ecole'!M89</f>
      </c>
    </row>
    <row r="95" spans="1:10" s="22" customFormat="1" ht="15" customHeight="1">
      <c r="A95" s="101">
        <f>'Synthèse élèves CM2_ecole'!D90</f>
      </c>
      <c r="B95" s="101">
        <f>'Synthèse élèves CM2_ecole'!E90</f>
      </c>
      <c r="C95" s="101">
        <f>'Synthèse élèves CM2_ecole'!F90</f>
      </c>
      <c r="D95" s="101">
        <f>'Synthèse élèves CM2_ecole'!G90</f>
      </c>
      <c r="E95" s="101">
        <f>'Synthèse élèves CM2_ecole'!H90</f>
      </c>
      <c r="F95" s="101">
        <f>'Synthèse élèves CM2_ecole'!I90</f>
      </c>
      <c r="G95" s="101">
        <f>'Synthèse élèves CM2_ecole'!J90</f>
      </c>
      <c r="H95" s="101">
        <f>'Synthèse élèves CM2_ecole'!K90</f>
      </c>
      <c r="I95" s="101">
        <f>'Synthèse élèves CM2_ecole'!L90</f>
      </c>
      <c r="J95" s="101">
        <f>'Synthèse élèves CM2_ecole'!M90</f>
      </c>
    </row>
    <row r="96" spans="1:10" s="22" customFormat="1" ht="15" customHeight="1">
      <c r="A96" s="101">
        <f>'Synthèse élèves CM2_ecole'!D91</f>
      </c>
      <c r="B96" s="101">
        <f>'Synthèse élèves CM2_ecole'!E91</f>
      </c>
      <c r="C96" s="101">
        <f>'Synthèse élèves CM2_ecole'!F91</f>
      </c>
      <c r="D96" s="101">
        <f>'Synthèse élèves CM2_ecole'!G91</f>
      </c>
      <c r="E96" s="101">
        <f>'Synthèse élèves CM2_ecole'!H91</f>
      </c>
      <c r="F96" s="101">
        <f>'Synthèse élèves CM2_ecole'!I91</f>
      </c>
      <c r="G96" s="101">
        <f>'Synthèse élèves CM2_ecole'!J91</f>
      </c>
      <c r="H96" s="101">
        <f>'Synthèse élèves CM2_ecole'!K91</f>
      </c>
      <c r="I96" s="101">
        <f>'Synthèse élèves CM2_ecole'!L91</f>
      </c>
      <c r="J96" s="101">
        <f>'Synthèse élèves CM2_ecole'!M91</f>
      </c>
    </row>
    <row r="97" spans="1:10" s="22" customFormat="1" ht="15" customHeight="1">
      <c r="A97" s="101">
        <f>'Synthèse élèves CM2_ecole'!D92</f>
      </c>
      <c r="B97" s="101">
        <f>'Synthèse élèves CM2_ecole'!E92</f>
      </c>
      <c r="C97" s="101">
        <f>'Synthèse élèves CM2_ecole'!F92</f>
      </c>
      <c r="D97" s="101">
        <f>'Synthèse élèves CM2_ecole'!G92</f>
      </c>
      <c r="E97" s="101">
        <f>'Synthèse élèves CM2_ecole'!H92</f>
      </c>
      <c r="F97" s="101">
        <f>'Synthèse élèves CM2_ecole'!I92</f>
      </c>
      <c r="G97" s="101">
        <f>'Synthèse élèves CM2_ecole'!J92</f>
      </c>
      <c r="H97" s="101">
        <f>'Synthèse élèves CM2_ecole'!K92</f>
      </c>
      <c r="I97" s="101">
        <f>'Synthèse élèves CM2_ecole'!L92</f>
      </c>
      <c r="J97" s="101">
        <f>'Synthèse élèves CM2_ecole'!M92</f>
      </c>
    </row>
    <row r="98" spans="1:10" s="22" customFormat="1" ht="15" customHeight="1">
      <c r="A98" s="101">
        <f>'Synthèse élèves CM2_ecole'!D93</f>
      </c>
      <c r="B98" s="101">
        <f>'Synthèse élèves CM2_ecole'!E93</f>
      </c>
      <c r="C98" s="101">
        <f>'Synthèse élèves CM2_ecole'!F93</f>
      </c>
      <c r="D98" s="101">
        <f>'Synthèse élèves CM2_ecole'!G93</f>
      </c>
      <c r="E98" s="101">
        <f>'Synthèse élèves CM2_ecole'!H93</f>
      </c>
      <c r="F98" s="101">
        <f>'Synthèse élèves CM2_ecole'!I93</f>
      </c>
      <c r="G98" s="101">
        <f>'Synthèse élèves CM2_ecole'!J93</f>
      </c>
      <c r="H98" s="101">
        <f>'Synthèse élèves CM2_ecole'!K93</f>
      </c>
      <c r="I98" s="101">
        <f>'Synthèse élèves CM2_ecole'!L93</f>
      </c>
      <c r="J98" s="101">
        <f>'Synthèse élèves CM2_ecole'!M93</f>
      </c>
    </row>
    <row r="99" spans="1:10" s="22" customFormat="1" ht="15" customHeight="1">
      <c r="A99" s="101">
        <f>'Synthèse élèves CM2_ecole'!D94</f>
      </c>
      <c r="B99" s="101">
        <f>'Synthèse élèves CM2_ecole'!E94</f>
      </c>
      <c r="C99" s="101">
        <f>'Synthèse élèves CM2_ecole'!F94</f>
      </c>
      <c r="D99" s="101">
        <f>'Synthèse élèves CM2_ecole'!G94</f>
      </c>
      <c r="E99" s="101">
        <f>'Synthèse élèves CM2_ecole'!H94</f>
      </c>
      <c r="F99" s="101">
        <f>'Synthèse élèves CM2_ecole'!I94</f>
      </c>
      <c r="G99" s="101">
        <f>'Synthèse élèves CM2_ecole'!J94</f>
      </c>
      <c r="H99" s="101">
        <f>'Synthèse élèves CM2_ecole'!K94</f>
      </c>
      <c r="I99" s="101">
        <f>'Synthèse élèves CM2_ecole'!L94</f>
      </c>
      <c r="J99" s="101">
        <f>'Synthèse élèves CM2_ecole'!M94</f>
      </c>
    </row>
    <row r="100" spans="1:10" s="22" customFormat="1" ht="15" customHeight="1">
      <c r="A100" s="101">
        <f>'Synthèse élèves CM2_ecole'!D95</f>
      </c>
      <c r="B100" s="101">
        <f>'Synthèse élèves CM2_ecole'!E95</f>
      </c>
      <c r="C100" s="101">
        <f>'Synthèse élèves CM2_ecole'!F95</f>
      </c>
      <c r="D100" s="101">
        <f>'Synthèse élèves CM2_ecole'!G95</f>
      </c>
      <c r="E100" s="101">
        <f>'Synthèse élèves CM2_ecole'!H95</f>
      </c>
      <c r="F100" s="101">
        <f>'Synthèse élèves CM2_ecole'!I95</f>
      </c>
      <c r="G100" s="101">
        <f>'Synthèse élèves CM2_ecole'!J95</f>
      </c>
      <c r="H100" s="101">
        <f>'Synthèse élèves CM2_ecole'!K95</f>
      </c>
      <c r="I100" s="101">
        <f>'Synthèse élèves CM2_ecole'!L95</f>
      </c>
      <c r="J100" s="101">
        <f>'Synthèse élèves CM2_ecole'!M95</f>
      </c>
    </row>
    <row r="101" spans="1:10" s="22" customFormat="1" ht="15" customHeight="1">
      <c r="A101" s="101">
        <f>'Synthèse élèves CM2_ecole'!D96</f>
      </c>
      <c r="B101" s="101">
        <f>'Synthèse élèves CM2_ecole'!E96</f>
      </c>
      <c r="C101" s="101">
        <f>'Synthèse élèves CM2_ecole'!F96</f>
      </c>
      <c r="D101" s="101">
        <f>'Synthèse élèves CM2_ecole'!G96</f>
      </c>
      <c r="E101" s="101">
        <f>'Synthèse élèves CM2_ecole'!H96</f>
      </c>
      <c r="F101" s="101">
        <f>'Synthèse élèves CM2_ecole'!I96</f>
      </c>
      <c r="G101" s="101">
        <f>'Synthèse élèves CM2_ecole'!J96</f>
      </c>
      <c r="H101" s="101">
        <f>'Synthèse élèves CM2_ecole'!K96</f>
      </c>
      <c r="I101" s="101">
        <f>'Synthèse élèves CM2_ecole'!L96</f>
      </c>
      <c r="J101" s="101">
        <f>'Synthèse élèves CM2_ecole'!M96</f>
      </c>
    </row>
    <row r="102" spans="1:10" s="22" customFormat="1" ht="15" customHeight="1">
      <c r="A102" s="101">
        <f>'Synthèse élèves CM2_ecole'!D97</f>
      </c>
      <c r="B102" s="101">
        <f>'Synthèse élèves CM2_ecole'!E97</f>
      </c>
      <c r="C102" s="101">
        <f>'Synthèse élèves CM2_ecole'!F97</f>
      </c>
      <c r="D102" s="101">
        <f>'Synthèse élèves CM2_ecole'!G97</f>
      </c>
      <c r="E102" s="101">
        <f>'Synthèse élèves CM2_ecole'!H97</f>
      </c>
      <c r="F102" s="101">
        <f>'Synthèse élèves CM2_ecole'!I97</f>
      </c>
      <c r="G102" s="101">
        <f>'Synthèse élèves CM2_ecole'!J97</f>
      </c>
      <c r="H102" s="101">
        <f>'Synthèse élèves CM2_ecole'!K97</f>
      </c>
      <c r="I102" s="101">
        <f>'Synthèse élèves CM2_ecole'!L97</f>
      </c>
      <c r="J102" s="101">
        <f>'Synthèse élèves CM2_ecole'!M97</f>
      </c>
    </row>
    <row r="103" spans="1:10" s="22" customFormat="1" ht="15" customHeight="1">
      <c r="A103" s="101">
        <f>'Synthèse élèves CM2_ecole'!D98</f>
      </c>
      <c r="B103" s="101">
        <f>'Synthèse élèves CM2_ecole'!E98</f>
      </c>
      <c r="C103" s="101">
        <f>'Synthèse élèves CM2_ecole'!F98</f>
      </c>
      <c r="D103" s="101">
        <f>'Synthèse élèves CM2_ecole'!G98</f>
      </c>
      <c r="E103" s="101">
        <f>'Synthèse élèves CM2_ecole'!H98</f>
      </c>
      <c r="F103" s="101">
        <f>'Synthèse élèves CM2_ecole'!I98</f>
      </c>
      <c r="G103" s="101">
        <f>'Synthèse élèves CM2_ecole'!J98</f>
      </c>
      <c r="H103" s="101">
        <f>'Synthèse élèves CM2_ecole'!K98</f>
      </c>
      <c r="I103" s="101">
        <f>'Synthèse élèves CM2_ecole'!L98</f>
      </c>
      <c r="J103" s="101">
        <f>'Synthèse élèves CM2_ecole'!M98</f>
      </c>
    </row>
    <row r="104" spans="1:10" s="22" customFormat="1" ht="15" customHeight="1">
      <c r="A104" s="101">
        <f>'Synthèse élèves CM2_ecole'!D99</f>
      </c>
      <c r="B104" s="101">
        <f>'Synthèse élèves CM2_ecole'!E99</f>
      </c>
      <c r="C104" s="101">
        <f>'Synthèse élèves CM2_ecole'!F99</f>
      </c>
      <c r="D104" s="101">
        <f>'Synthèse élèves CM2_ecole'!G99</f>
      </c>
      <c r="E104" s="101">
        <f>'Synthèse élèves CM2_ecole'!H99</f>
      </c>
      <c r="F104" s="101">
        <f>'Synthèse élèves CM2_ecole'!I99</f>
      </c>
      <c r="G104" s="101">
        <f>'Synthèse élèves CM2_ecole'!J99</f>
      </c>
      <c r="H104" s="101">
        <f>'Synthèse élèves CM2_ecole'!K99</f>
      </c>
      <c r="I104" s="101">
        <f>'Synthèse élèves CM2_ecole'!L99</f>
      </c>
      <c r="J104" s="101">
        <f>'Synthèse élèves CM2_ecole'!M99</f>
      </c>
    </row>
    <row r="105" spans="1:10" s="22" customFormat="1" ht="15" customHeight="1">
      <c r="A105" s="101">
        <f>'Synthèse élèves CM2_ecole'!D100</f>
      </c>
      <c r="B105" s="101">
        <f>'Synthèse élèves CM2_ecole'!E100</f>
      </c>
      <c r="C105" s="101">
        <f>'Synthèse élèves CM2_ecole'!F100</f>
      </c>
      <c r="D105" s="101">
        <f>'Synthèse élèves CM2_ecole'!G100</f>
      </c>
      <c r="E105" s="101">
        <f>'Synthèse élèves CM2_ecole'!H100</f>
      </c>
      <c r="F105" s="101">
        <f>'Synthèse élèves CM2_ecole'!I100</f>
      </c>
      <c r="G105" s="101">
        <f>'Synthèse élèves CM2_ecole'!J100</f>
      </c>
      <c r="H105" s="101">
        <f>'Synthèse élèves CM2_ecole'!K100</f>
      </c>
      <c r="I105" s="101">
        <f>'Synthèse élèves CM2_ecole'!L100</f>
      </c>
      <c r="J105" s="101">
        <f>'Synthèse élèves CM2_ecole'!M100</f>
      </c>
    </row>
    <row r="106" spans="1:10" s="22" customFormat="1" ht="15" customHeight="1">
      <c r="A106" s="101">
        <f>'Synthèse élèves CM2_ecole'!D101</f>
      </c>
      <c r="B106" s="101">
        <f>'Synthèse élèves CM2_ecole'!E101</f>
      </c>
      <c r="C106" s="101">
        <f>'Synthèse élèves CM2_ecole'!F101</f>
      </c>
      <c r="D106" s="101">
        <f>'Synthèse élèves CM2_ecole'!G101</f>
      </c>
      <c r="E106" s="101">
        <f>'Synthèse élèves CM2_ecole'!H101</f>
      </c>
      <c r="F106" s="101">
        <f>'Synthèse élèves CM2_ecole'!I101</f>
      </c>
      <c r="G106" s="101">
        <f>'Synthèse élèves CM2_ecole'!J101</f>
      </c>
      <c r="H106" s="101">
        <f>'Synthèse élèves CM2_ecole'!K101</f>
      </c>
      <c r="I106" s="101">
        <f>'Synthèse élèves CM2_ecole'!L101</f>
      </c>
      <c r="J106" s="101">
        <f>'Synthèse élèves CM2_ecole'!M101</f>
      </c>
    </row>
    <row r="107" spans="1:10" s="22" customFormat="1" ht="15" customHeight="1">
      <c r="A107" s="101">
        <f>'Synthèse élèves CM2_ecole'!D102</f>
      </c>
      <c r="B107" s="101">
        <f>'Synthèse élèves CM2_ecole'!E102</f>
      </c>
      <c r="C107" s="101">
        <f>'Synthèse élèves CM2_ecole'!F102</f>
      </c>
      <c r="D107" s="101">
        <f>'Synthèse élèves CM2_ecole'!G102</f>
      </c>
      <c r="E107" s="101">
        <f>'Synthèse élèves CM2_ecole'!H102</f>
      </c>
      <c r="F107" s="101">
        <f>'Synthèse élèves CM2_ecole'!I102</f>
      </c>
      <c r="G107" s="101">
        <f>'Synthèse élèves CM2_ecole'!J102</f>
      </c>
      <c r="H107" s="101">
        <f>'Synthèse élèves CM2_ecole'!K102</f>
      </c>
      <c r="I107" s="101">
        <f>'Synthèse élèves CM2_ecole'!L102</f>
      </c>
      <c r="J107" s="101">
        <f>'Synthèse élèves CM2_ecole'!M102</f>
      </c>
    </row>
    <row r="108" spans="1:10" s="22" customFormat="1" ht="15" customHeight="1">
      <c r="A108" s="101">
        <f>'Synthèse élèves CM2_ecole'!D103</f>
      </c>
      <c r="B108" s="101">
        <f>'Synthèse élèves CM2_ecole'!E103</f>
      </c>
      <c r="C108" s="101">
        <f>'Synthèse élèves CM2_ecole'!F103</f>
      </c>
      <c r="D108" s="101">
        <f>'Synthèse élèves CM2_ecole'!G103</f>
      </c>
      <c r="E108" s="101">
        <f>'Synthèse élèves CM2_ecole'!H103</f>
      </c>
      <c r="F108" s="101">
        <f>'Synthèse élèves CM2_ecole'!I103</f>
      </c>
      <c r="G108" s="101">
        <f>'Synthèse élèves CM2_ecole'!J103</f>
      </c>
      <c r="H108" s="101">
        <f>'Synthèse élèves CM2_ecole'!K103</f>
      </c>
      <c r="I108" s="101">
        <f>'Synthèse élèves CM2_ecole'!L103</f>
      </c>
      <c r="J108" s="101">
        <f>'Synthèse élèves CM2_ecole'!M103</f>
      </c>
    </row>
    <row r="109" spans="1:10" s="22" customFormat="1" ht="15" customHeight="1">
      <c r="A109" s="101">
        <f>'Synthèse élèves CM2_ecole'!D104</f>
      </c>
      <c r="B109" s="101">
        <f>'Synthèse élèves CM2_ecole'!E104</f>
      </c>
      <c r="C109" s="101">
        <f>'Synthèse élèves CM2_ecole'!F104</f>
      </c>
      <c r="D109" s="101">
        <f>'Synthèse élèves CM2_ecole'!G104</f>
      </c>
      <c r="E109" s="101">
        <f>'Synthèse élèves CM2_ecole'!H104</f>
      </c>
      <c r="F109" s="101">
        <f>'Synthèse élèves CM2_ecole'!I104</f>
      </c>
      <c r="G109" s="101">
        <f>'Synthèse élèves CM2_ecole'!J104</f>
      </c>
      <c r="H109" s="101">
        <f>'Synthèse élèves CM2_ecole'!K104</f>
      </c>
      <c r="I109" s="101">
        <f>'Synthèse élèves CM2_ecole'!L104</f>
      </c>
      <c r="J109" s="101">
        <f>'Synthèse élèves CM2_ecole'!M104</f>
      </c>
    </row>
    <row r="110" spans="1:10" s="22" customFormat="1" ht="15" customHeight="1">
      <c r="A110" s="101">
        <f>'Synthèse élèves CM2_ecole'!D105</f>
      </c>
      <c r="B110" s="101">
        <f>'Synthèse élèves CM2_ecole'!E105</f>
      </c>
      <c r="C110" s="101">
        <f>'Synthèse élèves CM2_ecole'!F105</f>
      </c>
      <c r="D110" s="101">
        <f>'Synthèse élèves CM2_ecole'!G105</f>
      </c>
      <c r="E110" s="101">
        <f>'Synthèse élèves CM2_ecole'!H105</f>
      </c>
      <c r="F110" s="101">
        <f>'Synthèse élèves CM2_ecole'!I105</f>
      </c>
      <c r="G110" s="101">
        <f>'Synthèse élèves CM2_ecole'!J105</f>
      </c>
      <c r="H110" s="101">
        <f>'Synthèse élèves CM2_ecole'!K105</f>
      </c>
      <c r="I110" s="101">
        <f>'Synthèse élèves CM2_ecole'!L105</f>
      </c>
      <c r="J110" s="101">
        <f>'Synthèse élèves CM2_ecole'!M105</f>
      </c>
    </row>
    <row r="111" spans="1:10" s="22" customFormat="1" ht="15" customHeight="1">
      <c r="A111" s="101">
        <f>'Synthèse élèves CM2_ecole'!D106</f>
      </c>
      <c r="B111" s="101">
        <f>'Synthèse élèves CM2_ecole'!E106</f>
      </c>
      <c r="C111" s="101">
        <f>'Synthèse élèves CM2_ecole'!F106</f>
      </c>
      <c r="D111" s="101">
        <f>'Synthèse élèves CM2_ecole'!G106</f>
      </c>
      <c r="E111" s="101">
        <f>'Synthèse élèves CM2_ecole'!H106</f>
      </c>
      <c r="F111" s="101">
        <f>'Synthèse élèves CM2_ecole'!I106</f>
      </c>
      <c r="G111" s="101">
        <f>'Synthèse élèves CM2_ecole'!J106</f>
      </c>
      <c r="H111" s="101">
        <f>'Synthèse élèves CM2_ecole'!K106</f>
      </c>
      <c r="I111" s="101">
        <f>'Synthèse élèves CM2_ecole'!L106</f>
      </c>
      <c r="J111" s="101">
        <f>'Synthèse élèves CM2_ecole'!M106</f>
      </c>
    </row>
    <row r="112" spans="1:10" s="22" customFormat="1" ht="15" customHeight="1">
      <c r="A112" s="101">
        <f>'Synthèse élèves CM2_ecole'!D107</f>
      </c>
      <c r="B112" s="101">
        <f>'Synthèse élèves CM2_ecole'!E107</f>
      </c>
      <c r="C112" s="101">
        <f>'Synthèse élèves CM2_ecole'!F107</f>
      </c>
      <c r="D112" s="101">
        <f>'Synthèse élèves CM2_ecole'!G107</f>
      </c>
      <c r="E112" s="101">
        <f>'Synthèse élèves CM2_ecole'!H107</f>
      </c>
      <c r="F112" s="101">
        <f>'Synthèse élèves CM2_ecole'!I107</f>
      </c>
      <c r="G112" s="101">
        <f>'Synthèse élèves CM2_ecole'!J107</f>
      </c>
      <c r="H112" s="101">
        <f>'Synthèse élèves CM2_ecole'!K107</f>
      </c>
      <c r="I112" s="101">
        <f>'Synthèse élèves CM2_ecole'!L107</f>
      </c>
      <c r="J112" s="101">
        <f>'Synthèse élèves CM2_ecole'!M107</f>
      </c>
    </row>
    <row r="113" spans="1:10" s="22" customFormat="1" ht="15" customHeight="1">
      <c r="A113" s="101">
        <f>'Synthèse élèves CM2_ecole'!D108</f>
      </c>
      <c r="B113" s="101">
        <f>'Synthèse élèves CM2_ecole'!E108</f>
      </c>
      <c r="C113" s="101">
        <f>'Synthèse élèves CM2_ecole'!F108</f>
      </c>
      <c r="D113" s="101">
        <f>'Synthèse élèves CM2_ecole'!G108</f>
      </c>
      <c r="E113" s="101">
        <f>'Synthèse élèves CM2_ecole'!H108</f>
      </c>
      <c r="F113" s="101">
        <f>'Synthèse élèves CM2_ecole'!I108</f>
      </c>
      <c r="G113" s="101">
        <f>'Synthèse élèves CM2_ecole'!J108</f>
      </c>
      <c r="H113" s="101">
        <f>'Synthèse élèves CM2_ecole'!K108</f>
      </c>
      <c r="I113" s="101">
        <f>'Synthèse élèves CM2_ecole'!L108</f>
      </c>
      <c r="J113" s="101">
        <f>'Synthèse élèves CM2_ecole'!M108</f>
      </c>
    </row>
    <row r="114" spans="1:10" s="22" customFormat="1" ht="15" customHeight="1">
      <c r="A114" s="101">
        <f>'Synthèse élèves CM2_ecole'!D109</f>
      </c>
      <c r="B114" s="101">
        <f>'Synthèse élèves CM2_ecole'!E109</f>
      </c>
      <c r="C114" s="101">
        <f>'Synthèse élèves CM2_ecole'!F109</f>
      </c>
      <c r="D114" s="101">
        <f>'Synthèse élèves CM2_ecole'!G109</f>
      </c>
      <c r="E114" s="101">
        <f>'Synthèse élèves CM2_ecole'!H109</f>
      </c>
      <c r="F114" s="101">
        <f>'Synthèse élèves CM2_ecole'!I109</f>
      </c>
      <c r="G114" s="101">
        <f>'Synthèse élèves CM2_ecole'!J109</f>
      </c>
      <c r="H114" s="101">
        <f>'Synthèse élèves CM2_ecole'!K109</f>
      </c>
      <c r="I114" s="101">
        <f>'Synthèse élèves CM2_ecole'!L109</f>
      </c>
      <c r="J114" s="101">
        <f>'Synthèse élèves CM2_ecole'!M109</f>
      </c>
    </row>
    <row r="115" spans="1:10" s="22" customFormat="1" ht="15" customHeight="1">
      <c r="A115" s="101">
        <f>'Synthèse élèves CM2_ecole'!D110</f>
      </c>
      <c r="B115" s="101">
        <f>'Synthèse élèves CM2_ecole'!E110</f>
      </c>
      <c r="C115" s="101">
        <f>'Synthèse élèves CM2_ecole'!F110</f>
      </c>
      <c r="D115" s="101">
        <f>'Synthèse élèves CM2_ecole'!G110</f>
      </c>
      <c r="E115" s="101">
        <f>'Synthèse élèves CM2_ecole'!H110</f>
      </c>
      <c r="F115" s="101">
        <f>'Synthèse élèves CM2_ecole'!I110</f>
      </c>
      <c r="G115" s="101">
        <f>'Synthèse élèves CM2_ecole'!J110</f>
      </c>
      <c r="H115" s="101">
        <f>'Synthèse élèves CM2_ecole'!K110</f>
      </c>
      <c r="I115" s="101">
        <f>'Synthèse élèves CM2_ecole'!L110</f>
      </c>
      <c r="J115" s="101">
        <f>'Synthèse élèves CM2_ecole'!M110</f>
      </c>
    </row>
    <row r="116" spans="1:10" s="22" customFormat="1" ht="15" customHeight="1">
      <c r="A116" s="101">
        <f>'Synthèse élèves CM2_ecole'!D111</f>
      </c>
      <c r="B116" s="101">
        <f>'Synthèse élèves CM2_ecole'!E111</f>
      </c>
      <c r="C116" s="101">
        <f>'Synthèse élèves CM2_ecole'!F111</f>
      </c>
      <c r="D116" s="101">
        <f>'Synthèse élèves CM2_ecole'!G111</f>
      </c>
      <c r="E116" s="101">
        <f>'Synthèse élèves CM2_ecole'!H111</f>
      </c>
      <c r="F116" s="101">
        <f>'Synthèse élèves CM2_ecole'!I111</f>
      </c>
      <c r="G116" s="101">
        <f>'Synthèse élèves CM2_ecole'!J111</f>
      </c>
      <c r="H116" s="101">
        <f>'Synthèse élèves CM2_ecole'!K111</f>
      </c>
      <c r="I116" s="101">
        <f>'Synthèse élèves CM2_ecole'!L111</f>
      </c>
      <c r="J116" s="101">
        <f>'Synthèse élèves CM2_ecole'!M111</f>
      </c>
    </row>
    <row r="117" spans="1:10" s="22" customFormat="1" ht="15" customHeight="1">
      <c r="A117" s="101">
        <f>'Synthèse élèves CM2_ecole'!D112</f>
      </c>
      <c r="B117" s="101">
        <f>'Synthèse élèves CM2_ecole'!E112</f>
      </c>
      <c r="C117" s="101">
        <f>'Synthèse élèves CM2_ecole'!F112</f>
      </c>
      <c r="D117" s="101">
        <f>'Synthèse élèves CM2_ecole'!G112</f>
      </c>
      <c r="E117" s="101">
        <f>'Synthèse élèves CM2_ecole'!H112</f>
      </c>
      <c r="F117" s="101">
        <f>'Synthèse élèves CM2_ecole'!I112</f>
      </c>
      <c r="G117" s="101">
        <f>'Synthèse élèves CM2_ecole'!J112</f>
      </c>
      <c r="H117" s="101">
        <f>'Synthèse élèves CM2_ecole'!K112</f>
      </c>
      <c r="I117" s="101">
        <f>'Synthèse élèves CM2_ecole'!L112</f>
      </c>
      <c r="J117" s="101">
        <f>'Synthèse élèves CM2_ecole'!M112</f>
      </c>
    </row>
    <row r="118" spans="1:10" s="22" customFormat="1" ht="15" customHeight="1">
      <c r="A118" s="101">
        <f>'Synthèse élèves CM2_ecole'!D113</f>
      </c>
      <c r="B118" s="101">
        <f>'Synthèse élèves CM2_ecole'!E113</f>
      </c>
      <c r="C118" s="101">
        <f>'Synthèse élèves CM2_ecole'!F113</f>
      </c>
      <c r="D118" s="101">
        <f>'Synthèse élèves CM2_ecole'!G113</f>
      </c>
      <c r="E118" s="101">
        <f>'Synthèse élèves CM2_ecole'!H113</f>
      </c>
      <c r="F118" s="101">
        <f>'Synthèse élèves CM2_ecole'!I113</f>
      </c>
      <c r="G118" s="101">
        <f>'Synthèse élèves CM2_ecole'!J113</f>
      </c>
      <c r="H118" s="101">
        <f>'Synthèse élèves CM2_ecole'!K113</f>
      </c>
      <c r="I118" s="101">
        <f>'Synthèse élèves CM2_ecole'!L113</f>
      </c>
      <c r="J118" s="101">
        <f>'Synthèse élèves CM2_ecole'!M113</f>
      </c>
    </row>
    <row r="119" spans="1:10" s="22" customFormat="1" ht="15" customHeight="1">
      <c r="A119" s="101">
        <f>'Synthèse élèves CM2_ecole'!D114</f>
      </c>
      <c r="B119" s="101">
        <f>'Synthèse élèves CM2_ecole'!E114</f>
      </c>
      <c r="C119" s="101">
        <f>'Synthèse élèves CM2_ecole'!F114</f>
      </c>
      <c r="D119" s="101">
        <f>'Synthèse élèves CM2_ecole'!G114</f>
      </c>
      <c r="E119" s="101">
        <f>'Synthèse élèves CM2_ecole'!H114</f>
      </c>
      <c r="F119" s="101">
        <f>'Synthèse élèves CM2_ecole'!I114</f>
      </c>
      <c r="G119" s="101">
        <f>'Synthèse élèves CM2_ecole'!J114</f>
      </c>
      <c r="H119" s="101">
        <f>'Synthèse élèves CM2_ecole'!K114</f>
      </c>
      <c r="I119" s="101">
        <f>'Synthèse élèves CM2_ecole'!L114</f>
      </c>
      <c r="J119" s="101">
        <f>'Synthèse élèves CM2_ecole'!M114</f>
      </c>
    </row>
    <row r="120" spans="1:10" s="22" customFormat="1" ht="15" customHeight="1">
      <c r="A120" s="101">
        <f>'Synthèse élèves CM2_ecole'!D115</f>
      </c>
      <c r="B120" s="101">
        <f>'Synthèse élèves CM2_ecole'!E115</f>
      </c>
      <c r="C120" s="101">
        <f>'Synthèse élèves CM2_ecole'!F115</f>
      </c>
      <c r="D120" s="101">
        <f>'Synthèse élèves CM2_ecole'!G115</f>
      </c>
      <c r="E120" s="101">
        <f>'Synthèse élèves CM2_ecole'!H115</f>
      </c>
      <c r="F120" s="101">
        <f>'Synthèse élèves CM2_ecole'!I115</f>
      </c>
      <c r="G120" s="101">
        <f>'Synthèse élèves CM2_ecole'!J115</f>
      </c>
      <c r="H120" s="101">
        <f>'Synthèse élèves CM2_ecole'!K115</f>
      </c>
      <c r="I120" s="101">
        <f>'Synthèse élèves CM2_ecole'!L115</f>
      </c>
      <c r="J120" s="101">
        <f>'Synthèse élèves CM2_ecole'!M115</f>
      </c>
    </row>
    <row r="121" spans="1:10" s="22" customFormat="1" ht="15" customHeight="1">
      <c r="A121" s="101">
        <f>'Synthèse élèves CM2_ecole'!D116</f>
      </c>
      <c r="B121" s="101">
        <f>'Synthèse élèves CM2_ecole'!E116</f>
      </c>
      <c r="C121" s="101">
        <f>'Synthèse élèves CM2_ecole'!F116</f>
      </c>
      <c r="D121" s="101">
        <f>'Synthèse élèves CM2_ecole'!G116</f>
      </c>
      <c r="E121" s="101">
        <f>'Synthèse élèves CM2_ecole'!H116</f>
      </c>
      <c r="F121" s="101">
        <f>'Synthèse élèves CM2_ecole'!I116</f>
      </c>
      <c r="G121" s="101">
        <f>'Synthèse élèves CM2_ecole'!J116</f>
      </c>
      <c r="H121" s="101">
        <f>'Synthèse élèves CM2_ecole'!K116</f>
      </c>
      <c r="I121" s="101">
        <f>'Synthèse élèves CM2_ecole'!L116</f>
      </c>
      <c r="J121" s="101">
        <f>'Synthèse élèves CM2_ecole'!M116</f>
      </c>
    </row>
    <row r="122" spans="1:10" s="22" customFormat="1" ht="15" customHeight="1">
      <c r="A122" s="101">
        <f>'Synthèse élèves CM2_ecole'!D117</f>
      </c>
      <c r="B122" s="101">
        <f>'Synthèse élèves CM2_ecole'!E117</f>
      </c>
      <c r="C122" s="101">
        <f>'Synthèse élèves CM2_ecole'!F117</f>
      </c>
      <c r="D122" s="101">
        <f>'Synthèse élèves CM2_ecole'!G117</f>
      </c>
      <c r="E122" s="101">
        <f>'Synthèse élèves CM2_ecole'!H117</f>
      </c>
      <c r="F122" s="101">
        <f>'Synthèse élèves CM2_ecole'!I117</f>
      </c>
      <c r="G122" s="101">
        <f>'Synthèse élèves CM2_ecole'!J117</f>
      </c>
      <c r="H122" s="101">
        <f>'Synthèse élèves CM2_ecole'!K117</f>
      </c>
      <c r="I122" s="101">
        <f>'Synthèse élèves CM2_ecole'!L117</f>
      </c>
      <c r="J122" s="101">
        <f>'Synthèse élèves CM2_ecole'!M117</f>
      </c>
    </row>
    <row r="123" spans="1:10" s="22" customFormat="1" ht="15" customHeight="1">
      <c r="A123" s="101">
        <f>'Synthèse élèves CM2_ecole'!D118</f>
      </c>
      <c r="B123" s="101">
        <f>'Synthèse élèves CM2_ecole'!E118</f>
      </c>
      <c r="C123" s="101">
        <f>'Synthèse élèves CM2_ecole'!F118</f>
      </c>
      <c r="D123" s="101">
        <f>'Synthèse élèves CM2_ecole'!G118</f>
      </c>
      <c r="E123" s="101">
        <f>'Synthèse élèves CM2_ecole'!H118</f>
      </c>
      <c r="F123" s="101">
        <f>'Synthèse élèves CM2_ecole'!I118</f>
      </c>
      <c r="G123" s="101">
        <f>'Synthèse élèves CM2_ecole'!J118</f>
      </c>
      <c r="H123" s="101">
        <f>'Synthèse élèves CM2_ecole'!K118</f>
      </c>
      <c r="I123" s="101">
        <f>'Synthèse élèves CM2_ecole'!L118</f>
      </c>
      <c r="J123" s="101">
        <f>'Synthèse élèves CM2_ecole'!M118</f>
      </c>
    </row>
    <row r="124" spans="1:10" s="22" customFormat="1" ht="15" customHeight="1">
      <c r="A124" s="101">
        <f>'Synthèse élèves CM2_ecole'!D119</f>
      </c>
      <c r="B124" s="101">
        <f>'Synthèse élèves CM2_ecole'!E119</f>
      </c>
      <c r="C124" s="101">
        <f>'Synthèse élèves CM2_ecole'!F119</f>
      </c>
      <c r="D124" s="101">
        <f>'Synthèse élèves CM2_ecole'!G119</f>
      </c>
      <c r="E124" s="101">
        <f>'Synthèse élèves CM2_ecole'!H119</f>
      </c>
      <c r="F124" s="101">
        <f>'Synthèse élèves CM2_ecole'!I119</f>
      </c>
      <c r="G124" s="101">
        <f>'Synthèse élèves CM2_ecole'!J119</f>
      </c>
      <c r="H124" s="101">
        <f>'Synthèse élèves CM2_ecole'!K119</f>
      </c>
      <c r="I124" s="101">
        <f>'Synthèse élèves CM2_ecole'!L119</f>
      </c>
      <c r="J124" s="101">
        <f>'Synthèse élèves CM2_ecole'!M119</f>
      </c>
    </row>
    <row r="125" spans="1:10" s="22" customFormat="1" ht="15" customHeight="1">
      <c r="A125" s="101">
        <f>'Synthèse élèves CM2_ecole'!D120</f>
      </c>
      <c r="B125" s="101">
        <f>'Synthèse élèves CM2_ecole'!E120</f>
      </c>
      <c r="C125" s="101">
        <f>'Synthèse élèves CM2_ecole'!F120</f>
      </c>
      <c r="D125" s="101">
        <f>'Synthèse élèves CM2_ecole'!G120</f>
      </c>
      <c r="E125" s="101">
        <f>'Synthèse élèves CM2_ecole'!H120</f>
      </c>
      <c r="F125" s="101">
        <f>'Synthèse élèves CM2_ecole'!I120</f>
      </c>
      <c r="G125" s="101">
        <f>'Synthèse élèves CM2_ecole'!J120</f>
      </c>
      <c r="H125" s="101">
        <f>'Synthèse élèves CM2_ecole'!K120</f>
      </c>
      <c r="I125" s="101">
        <f>'Synthèse élèves CM2_ecole'!L120</f>
      </c>
      <c r="J125" s="101">
        <f>'Synthèse élèves CM2_ecole'!M120</f>
      </c>
    </row>
    <row r="126" spans="1:10" s="22" customFormat="1" ht="15" customHeight="1">
      <c r="A126" s="101">
        <f>'Synthèse élèves CM2_ecole'!D121</f>
      </c>
      <c r="B126" s="101">
        <f>'Synthèse élèves CM2_ecole'!E121</f>
      </c>
      <c r="C126" s="101">
        <f>'Synthèse élèves CM2_ecole'!F121</f>
      </c>
      <c r="D126" s="101">
        <f>'Synthèse élèves CM2_ecole'!G121</f>
      </c>
      <c r="E126" s="101">
        <f>'Synthèse élèves CM2_ecole'!H121</f>
      </c>
      <c r="F126" s="101">
        <f>'Synthèse élèves CM2_ecole'!I121</f>
      </c>
      <c r="G126" s="101">
        <f>'Synthèse élèves CM2_ecole'!J121</f>
      </c>
      <c r="H126" s="101">
        <f>'Synthèse élèves CM2_ecole'!K121</f>
      </c>
      <c r="I126" s="101">
        <f>'Synthèse élèves CM2_ecole'!L121</f>
      </c>
      <c r="J126" s="101">
        <f>'Synthèse élèves CM2_ecole'!M121</f>
      </c>
    </row>
    <row r="127" spans="1:10" s="22" customFormat="1" ht="15" customHeight="1">
      <c r="A127" s="101">
        <f>'Synthèse élèves CM2_ecole'!D122</f>
      </c>
      <c r="B127" s="101">
        <f>'Synthèse élèves CM2_ecole'!E122</f>
      </c>
      <c r="C127" s="101">
        <f>'Synthèse élèves CM2_ecole'!F122</f>
      </c>
      <c r="D127" s="101">
        <f>'Synthèse élèves CM2_ecole'!G122</f>
      </c>
      <c r="E127" s="101">
        <f>'Synthèse élèves CM2_ecole'!H122</f>
      </c>
      <c r="F127" s="101">
        <f>'Synthèse élèves CM2_ecole'!I122</f>
      </c>
      <c r="G127" s="101">
        <f>'Synthèse élèves CM2_ecole'!J122</f>
      </c>
      <c r="H127" s="101">
        <f>'Synthèse élèves CM2_ecole'!K122</f>
      </c>
      <c r="I127" s="101">
        <f>'Synthèse élèves CM2_ecole'!L122</f>
      </c>
      <c r="J127" s="101">
        <f>'Synthèse élèves CM2_ecole'!M122</f>
      </c>
    </row>
    <row r="128" spans="1:10" s="22" customFormat="1" ht="15" customHeight="1">
      <c r="A128" s="101">
        <f>'Synthèse élèves CM2_ecole'!D123</f>
      </c>
      <c r="B128" s="101">
        <f>'Synthèse élèves CM2_ecole'!E123</f>
      </c>
      <c r="C128" s="101">
        <f>'Synthèse élèves CM2_ecole'!F123</f>
      </c>
      <c r="D128" s="101">
        <f>'Synthèse élèves CM2_ecole'!G123</f>
      </c>
      <c r="E128" s="101">
        <f>'Synthèse élèves CM2_ecole'!H123</f>
      </c>
      <c r="F128" s="101">
        <f>'Synthèse élèves CM2_ecole'!I123</f>
      </c>
      <c r="G128" s="101">
        <f>'Synthèse élèves CM2_ecole'!J123</f>
      </c>
      <c r="H128" s="101">
        <f>'Synthèse élèves CM2_ecole'!K123</f>
      </c>
      <c r="I128" s="101">
        <f>'Synthèse élèves CM2_ecole'!L123</f>
      </c>
      <c r="J128" s="101">
        <f>'Synthèse élèves CM2_ecole'!M123</f>
      </c>
    </row>
    <row r="129" spans="1:10" s="22" customFormat="1" ht="15" customHeight="1">
      <c r="A129" s="101">
        <f>'Synthèse élèves CM2_ecole'!D124</f>
      </c>
      <c r="B129" s="101">
        <f>'Synthèse élèves CM2_ecole'!E124</f>
      </c>
      <c r="C129" s="101">
        <f>'Synthèse élèves CM2_ecole'!F124</f>
      </c>
      <c r="D129" s="101">
        <f>'Synthèse élèves CM2_ecole'!G124</f>
      </c>
      <c r="E129" s="101">
        <f>'Synthèse élèves CM2_ecole'!H124</f>
      </c>
      <c r="F129" s="101">
        <f>'Synthèse élèves CM2_ecole'!I124</f>
      </c>
      <c r="G129" s="101">
        <f>'Synthèse élèves CM2_ecole'!J124</f>
      </c>
      <c r="H129" s="101">
        <f>'Synthèse élèves CM2_ecole'!K124</f>
      </c>
      <c r="I129" s="101">
        <f>'Synthèse élèves CM2_ecole'!L124</f>
      </c>
      <c r="J129" s="101">
        <f>'Synthèse élèves CM2_ecole'!M124</f>
      </c>
    </row>
    <row r="130" spans="1:10" s="22" customFormat="1" ht="15" customHeight="1">
      <c r="A130" s="101">
        <f>'Synthèse élèves CM2_ecole'!D125</f>
      </c>
      <c r="B130" s="101">
        <f>'Synthèse élèves CM2_ecole'!E125</f>
      </c>
      <c r="C130" s="101">
        <f>'Synthèse élèves CM2_ecole'!F125</f>
      </c>
      <c r="D130" s="101">
        <f>'Synthèse élèves CM2_ecole'!G125</f>
      </c>
      <c r="E130" s="101">
        <f>'Synthèse élèves CM2_ecole'!H125</f>
      </c>
      <c r="F130" s="101">
        <f>'Synthèse élèves CM2_ecole'!I125</f>
      </c>
      <c r="G130" s="101">
        <f>'Synthèse élèves CM2_ecole'!J125</f>
      </c>
      <c r="H130" s="101">
        <f>'Synthèse élèves CM2_ecole'!K125</f>
      </c>
      <c r="I130" s="101">
        <f>'Synthèse élèves CM2_ecole'!L125</f>
      </c>
      <c r="J130" s="101">
        <f>'Synthèse élèves CM2_ecole'!M125</f>
      </c>
    </row>
    <row r="131" spans="1:10" s="22" customFormat="1" ht="15" customHeight="1">
      <c r="A131" s="101">
        <f>'Synthèse élèves CM2_ecole'!D126</f>
      </c>
      <c r="B131" s="101">
        <f>'Synthèse élèves CM2_ecole'!E126</f>
      </c>
      <c r="C131" s="101">
        <f>'Synthèse élèves CM2_ecole'!F126</f>
      </c>
      <c r="D131" s="101">
        <f>'Synthèse élèves CM2_ecole'!G126</f>
      </c>
      <c r="E131" s="101">
        <f>'Synthèse élèves CM2_ecole'!H126</f>
      </c>
      <c r="F131" s="101">
        <f>'Synthèse élèves CM2_ecole'!I126</f>
      </c>
      <c r="G131" s="101">
        <f>'Synthèse élèves CM2_ecole'!J126</f>
      </c>
      <c r="H131" s="101">
        <f>'Synthèse élèves CM2_ecole'!K126</f>
      </c>
      <c r="I131" s="101">
        <f>'Synthèse élèves CM2_ecole'!L126</f>
      </c>
      <c r="J131" s="101">
        <f>'Synthèse élèves CM2_ecole'!M126</f>
      </c>
    </row>
    <row r="132" spans="1:10" s="22" customFormat="1" ht="15" customHeight="1">
      <c r="A132" s="101">
        <f>'Synthèse élèves CM2_ecole'!D127</f>
      </c>
      <c r="B132" s="101">
        <f>'Synthèse élèves CM2_ecole'!E127</f>
      </c>
      <c r="C132" s="101">
        <f>'Synthèse élèves CM2_ecole'!F127</f>
      </c>
      <c r="D132" s="101">
        <f>'Synthèse élèves CM2_ecole'!G127</f>
      </c>
      <c r="E132" s="101">
        <f>'Synthèse élèves CM2_ecole'!H127</f>
      </c>
      <c r="F132" s="101">
        <f>'Synthèse élèves CM2_ecole'!I127</f>
      </c>
      <c r="G132" s="101">
        <f>'Synthèse élèves CM2_ecole'!J127</f>
      </c>
      <c r="H132" s="101">
        <f>'Synthèse élèves CM2_ecole'!K127</f>
      </c>
      <c r="I132" s="101">
        <f>'Synthèse élèves CM2_ecole'!L127</f>
      </c>
      <c r="J132" s="101">
        <f>'Synthèse élèves CM2_ecole'!M127</f>
      </c>
    </row>
    <row r="133" spans="1:10" s="22" customFormat="1" ht="15" customHeight="1">
      <c r="A133" s="101">
        <f>'Synthèse élèves CM2_ecole'!D128</f>
      </c>
      <c r="B133" s="101">
        <f>'Synthèse élèves CM2_ecole'!E128</f>
      </c>
      <c r="C133" s="101">
        <f>'Synthèse élèves CM2_ecole'!F128</f>
      </c>
      <c r="D133" s="101">
        <f>'Synthèse élèves CM2_ecole'!G128</f>
      </c>
      <c r="E133" s="101">
        <f>'Synthèse élèves CM2_ecole'!H128</f>
      </c>
      <c r="F133" s="101">
        <f>'Synthèse élèves CM2_ecole'!I128</f>
      </c>
      <c r="G133" s="101">
        <f>'Synthèse élèves CM2_ecole'!J128</f>
      </c>
      <c r="H133" s="101">
        <f>'Synthèse élèves CM2_ecole'!K128</f>
      </c>
      <c r="I133" s="101">
        <f>'Synthèse élèves CM2_ecole'!L128</f>
      </c>
      <c r="J133" s="101">
        <f>'Synthèse élèves CM2_ecole'!M128</f>
      </c>
    </row>
    <row r="134" spans="1:10" s="22" customFormat="1" ht="15" customHeight="1">
      <c r="A134" s="101">
        <f>'Synthèse élèves CM2_ecole'!D129</f>
      </c>
      <c r="B134" s="101">
        <f>'Synthèse élèves CM2_ecole'!E129</f>
      </c>
      <c r="C134" s="101">
        <f>'Synthèse élèves CM2_ecole'!F129</f>
      </c>
      <c r="D134" s="101">
        <f>'Synthèse élèves CM2_ecole'!G129</f>
      </c>
      <c r="E134" s="101">
        <f>'Synthèse élèves CM2_ecole'!H129</f>
      </c>
      <c r="F134" s="101">
        <f>'Synthèse élèves CM2_ecole'!I129</f>
      </c>
      <c r="G134" s="101">
        <f>'Synthèse élèves CM2_ecole'!J129</f>
      </c>
      <c r="H134" s="101">
        <f>'Synthèse élèves CM2_ecole'!K129</f>
      </c>
      <c r="I134" s="101">
        <f>'Synthèse élèves CM2_ecole'!L129</f>
      </c>
      <c r="J134" s="101">
        <f>'Synthèse élèves CM2_ecole'!M129</f>
      </c>
    </row>
    <row r="135" spans="1:10" s="22" customFormat="1" ht="15" customHeight="1">
      <c r="A135" s="101">
        <f>'Synthèse élèves CM2_ecole'!D130</f>
      </c>
      <c r="B135" s="101">
        <f>'Synthèse élèves CM2_ecole'!E130</f>
      </c>
      <c r="C135" s="101">
        <f>'Synthèse élèves CM2_ecole'!F130</f>
      </c>
      <c r="D135" s="101">
        <f>'Synthèse élèves CM2_ecole'!G130</f>
      </c>
      <c r="E135" s="101">
        <f>'Synthèse élèves CM2_ecole'!H130</f>
      </c>
      <c r="F135" s="101">
        <f>'Synthèse élèves CM2_ecole'!I130</f>
      </c>
      <c r="G135" s="101">
        <f>'Synthèse élèves CM2_ecole'!J130</f>
      </c>
      <c r="H135" s="101">
        <f>'Synthèse élèves CM2_ecole'!K130</f>
      </c>
      <c r="I135" s="101">
        <f>'Synthèse élèves CM2_ecole'!L130</f>
      </c>
      <c r="J135" s="101">
        <f>'Synthèse élèves CM2_ecole'!M130</f>
      </c>
    </row>
    <row r="136" spans="1:10" s="22" customFormat="1" ht="15" customHeight="1">
      <c r="A136" s="101">
        <f>'Synthèse élèves CM2_ecole'!D131</f>
      </c>
      <c r="B136" s="101">
        <f>'Synthèse élèves CM2_ecole'!E131</f>
      </c>
      <c r="C136" s="101">
        <f>'Synthèse élèves CM2_ecole'!F131</f>
      </c>
      <c r="D136" s="101">
        <f>'Synthèse élèves CM2_ecole'!G131</f>
      </c>
      <c r="E136" s="101">
        <f>'Synthèse élèves CM2_ecole'!H131</f>
      </c>
      <c r="F136" s="101">
        <f>'Synthèse élèves CM2_ecole'!I131</f>
      </c>
      <c r="G136" s="101">
        <f>'Synthèse élèves CM2_ecole'!J131</f>
      </c>
      <c r="H136" s="101">
        <f>'Synthèse élèves CM2_ecole'!K131</f>
      </c>
      <c r="I136" s="101">
        <f>'Synthèse élèves CM2_ecole'!L131</f>
      </c>
      <c r="J136" s="101">
        <f>'Synthèse élèves CM2_ecole'!M131</f>
      </c>
    </row>
    <row r="137" spans="1:10" s="22" customFormat="1" ht="15" customHeight="1">
      <c r="A137" s="101">
        <f>'Synthèse élèves CM2_ecole'!D132</f>
      </c>
      <c r="B137" s="101">
        <f>'Synthèse élèves CM2_ecole'!E132</f>
      </c>
      <c r="C137" s="101">
        <f>'Synthèse élèves CM2_ecole'!F132</f>
      </c>
      <c r="D137" s="101">
        <f>'Synthèse élèves CM2_ecole'!G132</f>
      </c>
      <c r="E137" s="101">
        <f>'Synthèse élèves CM2_ecole'!H132</f>
      </c>
      <c r="F137" s="101">
        <f>'Synthèse élèves CM2_ecole'!I132</f>
      </c>
      <c r="G137" s="101">
        <f>'Synthèse élèves CM2_ecole'!J132</f>
      </c>
      <c r="H137" s="101">
        <f>'Synthèse élèves CM2_ecole'!K132</f>
      </c>
      <c r="I137" s="101">
        <f>'Synthèse élèves CM2_ecole'!L132</f>
      </c>
      <c r="J137" s="101">
        <f>'Synthèse élèves CM2_ecole'!M132</f>
      </c>
    </row>
    <row r="138" spans="1:10" s="22" customFormat="1" ht="15" customHeight="1">
      <c r="A138" s="101">
        <f>'Synthèse élèves CM2_ecole'!D133</f>
      </c>
      <c r="B138" s="101">
        <f>'Synthèse élèves CM2_ecole'!E133</f>
      </c>
      <c r="C138" s="101">
        <f>'Synthèse élèves CM2_ecole'!F133</f>
      </c>
      <c r="D138" s="101">
        <f>'Synthèse élèves CM2_ecole'!G133</f>
      </c>
      <c r="E138" s="101">
        <f>'Synthèse élèves CM2_ecole'!H133</f>
      </c>
      <c r="F138" s="101">
        <f>'Synthèse élèves CM2_ecole'!I133</f>
      </c>
      <c r="G138" s="101">
        <f>'Synthèse élèves CM2_ecole'!J133</f>
      </c>
      <c r="H138" s="101">
        <f>'Synthèse élèves CM2_ecole'!K133</f>
      </c>
      <c r="I138" s="101">
        <f>'Synthèse élèves CM2_ecole'!L133</f>
      </c>
      <c r="J138" s="101">
        <f>'Synthèse élèves CM2_ecole'!M133</f>
      </c>
    </row>
    <row r="139" spans="1:10" s="22" customFormat="1" ht="15" customHeight="1">
      <c r="A139" s="101">
        <f>'Synthèse élèves CM2_ecole'!D134</f>
      </c>
      <c r="B139" s="101">
        <f>'Synthèse élèves CM2_ecole'!E134</f>
      </c>
      <c r="C139" s="101">
        <f>'Synthèse élèves CM2_ecole'!F134</f>
      </c>
      <c r="D139" s="101">
        <f>'Synthèse élèves CM2_ecole'!G134</f>
      </c>
      <c r="E139" s="101">
        <f>'Synthèse élèves CM2_ecole'!H134</f>
      </c>
      <c r="F139" s="101">
        <f>'Synthèse élèves CM2_ecole'!I134</f>
      </c>
      <c r="G139" s="101">
        <f>'Synthèse élèves CM2_ecole'!J134</f>
      </c>
      <c r="H139" s="101">
        <f>'Synthèse élèves CM2_ecole'!K134</f>
      </c>
      <c r="I139" s="101">
        <f>'Synthèse élèves CM2_ecole'!L134</f>
      </c>
      <c r="J139" s="101">
        <f>'Synthèse élèves CM2_ecole'!M134</f>
      </c>
    </row>
    <row r="140" spans="1:10" s="22" customFormat="1" ht="15" customHeight="1">
      <c r="A140" s="101">
        <f>'Synthèse élèves CM2_ecole'!D135</f>
      </c>
      <c r="B140" s="101">
        <f>'Synthèse élèves CM2_ecole'!E135</f>
      </c>
      <c r="C140" s="101">
        <f>'Synthèse élèves CM2_ecole'!F135</f>
      </c>
      <c r="D140" s="101">
        <f>'Synthèse élèves CM2_ecole'!G135</f>
      </c>
      <c r="E140" s="101">
        <f>'Synthèse élèves CM2_ecole'!H135</f>
      </c>
      <c r="F140" s="101">
        <f>'Synthèse élèves CM2_ecole'!I135</f>
      </c>
      <c r="G140" s="101">
        <f>'Synthèse élèves CM2_ecole'!J135</f>
      </c>
      <c r="H140" s="101">
        <f>'Synthèse élèves CM2_ecole'!K135</f>
      </c>
      <c r="I140" s="101">
        <f>'Synthèse élèves CM2_ecole'!L135</f>
      </c>
      <c r="J140" s="101">
        <f>'Synthèse élèves CM2_ecole'!M135</f>
      </c>
    </row>
    <row r="141" spans="1:10" s="22" customFormat="1" ht="15" customHeight="1">
      <c r="A141" s="101">
        <f>'Synthèse élèves CM2_ecole'!D136</f>
      </c>
      <c r="B141" s="101">
        <f>'Synthèse élèves CM2_ecole'!E136</f>
      </c>
      <c r="C141" s="101">
        <f>'Synthèse élèves CM2_ecole'!F136</f>
      </c>
      <c r="D141" s="101">
        <f>'Synthèse élèves CM2_ecole'!G136</f>
      </c>
      <c r="E141" s="101">
        <f>'Synthèse élèves CM2_ecole'!H136</f>
      </c>
      <c r="F141" s="101">
        <f>'Synthèse élèves CM2_ecole'!I136</f>
      </c>
      <c r="G141" s="101">
        <f>'Synthèse élèves CM2_ecole'!J136</f>
      </c>
      <c r="H141" s="101">
        <f>'Synthèse élèves CM2_ecole'!K136</f>
      </c>
      <c r="I141" s="101">
        <f>'Synthèse élèves CM2_ecole'!L136</f>
      </c>
      <c r="J141" s="101">
        <f>'Synthèse élèves CM2_ecole'!M136</f>
      </c>
    </row>
    <row r="142" spans="1:10" s="22" customFormat="1" ht="15" customHeight="1">
      <c r="A142" s="101">
        <f>'Synthèse élèves CM2_ecole'!D137</f>
      </c>
      <c r="B142" s="101">
        <f>'Synthèse élèves CM2_ecole'!E137</f>
      </c>
      <c r="C142" s="101">
        <f>'Synthèse élèves CM2_ecole'!F137</f>
      </c>
      <c r="D142" s="101">
        <f>'Synthèse élèves CM2_ecole'!G137</f>
      </c>
      <c r="E142" s="101">
        <f>'Synthèse élèves CM2_ecole'!H137</f>
      </c>
      <c r="F142" s="101">
        <f>'Synthèse élèves CM2_ecole'!I137</f>
      </c>
      <c r="G142" s="101">
        <f>'Synthèse élèves CM2_ecole'!J137</f>
      </c>
      <c r="H142" s="101">
        <f>'Synthèse élèves CM2_ecole'!K137</f>
      </c>
      <c r="I142" s="101">
        <f>'Synthèse élèves CM2_ecole'!L137</f>
      </c>
      <c r="J142" s="101">
        <f>'Synthèse élèves CM2_ecole'!M137</f>
      </c>
    </row>
    <row r="143" spans="1:10" s="22" customFormat="1" ht="15" customHeight="1">
      <c r="A143" s="101">
        <f>'Synthèse élèves CM2_ecole'!D138</f>
      </c>
      <c r="B143" s="101">
        <f>'Synthèse élèves CM2_ecole'!E138</f>
      </c>
      <c r="C143" s="101">
        <f>'Synthèse élèves CM2_ecole'!F138</f>
      </c>
      <c r="D143" s="101">
        <f>'Synthèse élèves CM2_ecole'!G138</f>
      </c>
      <c r="E143" s="101">
        <f>'Synthèse élèves CM2_ecole'!H138</f>
      </c>
      <c r="F143" s="101">
        <f>'Synthèse élèves CM2_ecole'!I138</f>
      </c>
      <c r="G143" s="101">
        <f>'Synthèse élèves CM2_ecole'!J138</f>
      </c>
      <c r="H143" s="101">
        <f>'Synthèse élèves CM2_ecole'!K138</f>
      </c>
      <c r="I143" s="101">
        <f>'Synthèse élèves CM2_ecole'!L138</f>
      </c>
      <c r="J143" s="101">
        <f>'Synthèse élèves CM2_ecole'!M138</f>
      </c>
    </row>
    <row r="144" spans="1:10" s="22" customFormat="1" ht="15" customHeight="1">
      <c r="A144" s="101">
        <f>'Synthèse élèves CM2_ecole'!D139</f>
      </c>
      <c r="B144" s="101">
        <f>'Synthèse élèves CM2_ecole'!E139</f>
      </c>
      <c r="C144" s="101">
        <f>'Synthèse élèves CM2_ecole'!F139</f>
      </c>
      <c r="D144" s="101">
        <f>'Synthèse élèves CM2_ecole'!G139</f>
      </c>
      <c r="E144" s="101">
        <f>'Synthèse élèves CM2_ecole'!H139</f>
      </c>
      <c r="F144" s="101">
        <f>'Synthèse élèves CM2_ecole'!I139</f>
      </c>
      <c r="G144" s="101">
        <f>'Synthèse élèves CM2_ecole'!J139</f>
      </c>
      <c r="H144" s="101">
        <f>'Synthèse élèves CM2_ecole'!K139</f>
      </c>
      <c r="I144" s="101">
        <f>'Synthèse élèves CM2_ecole'!L139</f>
      </c>
      <c r="J144" s="101">
        <f>'Synthèse élèves CM2_ecole'!M139</f>
      </c>
    </row>
    <row r="145" spans="1:10" s="22" customFormat="1" ht="15" customHeight="1">
      <c r="A145" s="101">
        <f>'Synthèse élèves CM2_ecole'!D140</f>
      </c>
      <c r="B145" s="101">
        <f>'Synthèse élèves CM2_ecole'!E140</f>
      </c>
      <c r="C145" s="101">
        <f>'Synthèse élèves CM2_ecole'!F140</f>
      </c>
      <c r="D145" s="101">
        <f>'Synthèse élèves CM2_ecole'!G140</f>
      </c>
      <c r="E145" s="101">
        <f>'Synthèse élèves CM2_ecole'!H140</f>
      </c>
      <c r="F145" s="101">
        <f>'Synthèse élèves CM2_ecole'!I140</f>
      </c>
      <c r="G145" s="101">
        <f>'Synthèse élèves CM2_ecole'!J140</f>
      </c>
      <c r="H145" s="101">
        <f>'Synthèse élèves CM2_ecole'!K140</f>
      </c>
      <c r="I145" s="101">
        <f>'Synthèse élèves CM2_ecole'!L140</f>
      </c>
      <c r="J145" s="101">
        <f>'Synthèse élèves CM2_ecole'!M140</f>
      </c>
    </row>
    <row r="146" spans="1:10" s="22" customFormat="1" ht="15" customHeight="1">
      <c r="A146" s="101">
        <f>'Synthèse élèves CM2_ecole'!D141</f>
      </c>
      <c r="B146" s="101">
        <f>'Synthèse élèves CM2_ecole'!E141</f>
      </c>
      <c r="C146" s="101">
        <f>'Synthèse élèves CM2_ecole'!F141</f>
      </c>
      <c r="D146" s="101">
        <f>'Synthèse élèves CM2_ecole'!G141</f>
      </c>
      <c r="E146" s="101">
        <f>'Synthèse élèves CM2_ecole'!H141</f>
      </c>
      <c r="F146" s="101">
        <f>'Synthèse élèves CM2_ecole'!I141</f>
      </c>
      <c r="G146" s="101">
        <f>'Synthèse élèves CM2_ecole'!J141</f>
      </c>
      <c r="H146" s="101">
        <f>'Synthèse élèves CM2_ecole'!K141</f>
      </c>
      <c r="I146" s="101">
        <f>'Synthèse élèves CM2_ecole'!L141</f>
      </c>
      <c r="J146" s="101">
        <f>'Synthèse élèves CM2_ecole'!M141</f>
      </c>
    </row>
    <row r="147" spans="1:10" s="22" customFormat="1" ht="15" customHeight="1">
      <c r="A147" s="101">
        <f>'Synthèse élèves CM2_ecole'!D142</f>
      </c>
      <c r="B147" s="101">
        <f>'Synthèse élèves CM2_ecole'!E142</f>
      </c>
      <c r="C147" s="101">
        <f>'Synthèse élèves CM2_ecole'!F142</f>
      </c>
      <c r="D147" s="101">
        <f>'Synthèse élèves CM2_ecole'!G142</f>
      </c>
      <c r="E147" s="101">
        <f>'Synthèse élèves CM2_ecole'!H142</f>
      </c>
      <c r="F147" s="101">
        <f>'Synthèse élèves CM2_ecole'!I142</f>
      </c>
      <c r="G147" s="101">
        <f>'Synthèse élèves CM2_ecole'!J142</f>
      </c>
      <c r="H147" s="101">
        <f>'Synthèse élèves CM2_ecole'!K142</f>
      </c>
      <c r="I147" s="101">
        <f>'Synthèse élèves CM2_ecole'!L142</f>
      </c>
      <c r="J147" s="101">
        <f>'Synthèse élèves CM2_ecole'!M142</f>
      </c>
    </row>
    <row r="148" spans="1:10" s="22" customFormat="1" ht="15" customHeight="1">
      <c r="A148" s="101">
        <f>'Synthèse élèves CM2_ecole'!D143</f>
      </c>
      <c r="B148" s="101">
        <f>'Synthèse élèves CM2_ecole'!E143</f>
      </c>
      <c r="C148" s="101">
        <f>'Synthèse élèves CM2_ecole'!F143</f>
      </c>
      <c r="D148" s="101">
        <f>'Synthèse élèves CM2_ecole'!G143</f>
      </c>
      <c r="E148" s="101">
        <f>'Synthèse élèves CM2_ecole'!H143</f>
      </c>
      <c r="F148" s="101">
        <f>'Synthèse élèves CM2_ecole'!I143</f>
      </c>
      <c r="G148" s="101">
        <f>'Synthèse élèves CM2_ecole'!J143</f>
      </c>
      <c r="H148" s="101">
        <f>'Synthèse élèves CM2_ecole'!K143</f>
      </c>
      <c r="I148" s="101">
        <f>'Synthèse élèves CM2_ecole'!L143</f>
      </c>
      <c r="J148" s="101">
        <f>'Synthèse élèves CM2_ecole'!M143</f>
      </c>
    </row>
    <row r="149" spans="1:10" s="22" customFormat="1" ht="15" customHeight="1">
      <c r="A149" s="101">
        <f>'Synthèse élèves CM2_ecole'!D144</f>
      </c>
      <c r="B149" s="101">
        <f>'Synthèse élèves CM2_ecole'!E144</f>
      </c>
      <c r="C149" s="101">
        <f>'Synthèse élèves CM2_ecole'!F144</f>
      </c>
      <c r="D149" s="101">
        <f>'Synthèse élèves CM2_ecole'!G144</f>
      </c>
      <c r="E149" s="101">
        <f>'Synthèse élèves CM2_ecole'!H144</f>
      </c>
      <c r="F149" s="101">
        <f>'Synthèse élèves CM2_ecole'!I144</f>
      </c>
      <c r="G149" s="101">
        <f>'Synthèse élèves CM2_ecole'!J144</f>
      </c>
      <c r="H149" s="101">
        <f>'Synthèse élèves CM2_ecole'!K144</f>
      </c>
      <c r="I149" s="101">
        <f>'Synthèse élèves CM2_ecole'!L144</f>
      </c>
      <c r="J149" s="101">
        <f>'Synthèse élèves CM2_ecole'!M144</f>
      </c>
    </row>
    <row r="150" spans="1:10" s="22" customFormat="1" ht="15" customHeight="1">
      <c r="A150" s="101">
        <f>'Synthèse élèves CM2_ecole'!D145</f>
      </c>
      <c r="B150" s="101">
        <f>'Synthèse élèves CM2_ecole'!E145</f>
      </c>
      <c r="C150" s="101">
        <f>'Synthèse élèves CM2_ecole'!F145</f>
      </c>
      <c r="D150" s="101">
        <f>'Synthèse élèves CM2_ecole'!G145</f>
      </c>
      <c r="E150" s="101">
        <f>'Synthèse élèves CM2_ecole'!H145</f>
      </c>
      <c r="F150" s="101">
        <f>'Synthèse élèves CM2_ecole'!I145</f>
      </c>
      <c r="G150" s="101">
        <f>'Synthèse élèves CM2_ecole'!J145</f>
      </c>
      <c r="H150" s="101">
        <f>'Synthèse élèves CM2_ecole'!K145</f>
      </c>
      <c r="I150" s="101">
        <f>'Synthèse élèves CM2_ecole'!L145</f>
      </c>
      <c r="J150" s="101">
        <f>'Synthèse élèves CM2_ecole'!M145</f>
      </c>
    </row>
    <row r="151" spans="1:10" s="22" customFormat="1" ht="15" customHeight="1">
      <c r="A151" s="101">
        <f>'Synthèse élèves CM2_ecole'!D146</f>
      </c>
      <c r="B151" s="101">
        <f>'Synthèse élèves CM2_ecole'!E146</f>
      </c>
      <c r="C151" s="101">
        <f>'Synthèse élèves CM2_ecole'!F146</f>
      </c>
      <c r="D151" s="101">
        <f>'Synthèse élèves CM2_ecole'!G146</f>
      </c>
      <c r="E151" s="101">
        <f>'Synthèse élèves CM2_ecole'!H146</f>
      </c>
      <c r="F151" s="101">
        <f>'Synthèse élèves CM2_ecole'!I146</f>
      </c>
      <c r="G151" s="101">
        <f>'Synthèse élèves CM2_ecole'!J146</f>
      </c>
      <c r="H151" s="101">
        <f>'Synthèse élèves CM2_ecole'!K146</f>
      </c>
      <c r="I151" s="101">
        <f>'Synthèse élèves CM2_ecole'!L146</f>
      </c>
      <c r="J151" s="101">
        <f>'Synthèse élèves CM2_ecole'!M146</f>
      </c>
    </row>
    <row r="152" spans="1:10" s="22" customFormat="1" ht="15" customHeight="1">
      <c r="A152" s="101">
        <f>'Synthèse élèves CM2_ecole'!D147</f>
      </c>
      <c r="B152" s="101">
        <f>'Synthèse élèves CM2_ecole'!E147</f>
      </c>
      <c r="C152" s="101">
        <f>'Synthèse élèves CM2_ecole'!F147</f>
      </c>
      <c r="D152" s="101">
        <f>'Synthèse élèves CM2_ecole'!G147</f>
      </c>
      <c r="E152" s="101">
        <f>'Synthèse élèves CM2_ecole'!H147</f>
      </c>
      <c r="F152" s="101">
        <f>'Synthèse élèves CM2_ecole'!I147</f>
      </c>
      <c r="G152" s="101">
        <f>'Synthèse élèves CM2_ecole'!J147</f>
      </c>
      <c r="H152" s="101">
        <f>'Synthèse élèves CM2_ecole'!K147</f>
      </c>
      <c r="I152" s="101">
        <f>'Synthèse élèves CM2_ecole'!L147</f>
      </c>
      <c r="J152" s="101">
        <f>'Synthèse élèves CM2_ecole'!M147</f>
      </c>
    </row>
    <row r="153" spans="1:10" s="22" customFormat="1" ht="15" customHeight="1">
      <c r="A153" s="101">
        <f>'Synthèse élèves CM2_ecole'!D148</f>
      </c>
      <c r="B153" s="101">
        <f>'Synthèse élèves CM2_ecole'!E148</f>
      </c>
      <c r="C153" s="101">
        <f>'Synthèse élèves CM2_ecole'!F148</f>
      </c>
      <c r="D153" s="101">
        <f>'Synthèse élèves CM2_ecole'!G148</f>
      </c>
      <c r="E153" s="101">
        <f>'Synthèse élèves CM2_ecole'!H148</f>
      </c>
      <c r="F153" s="101">
        <f>'Synthèse élèves CM2_ecole'!I148</f>
      </c>
      <c r="G153" s="101">
        <f>'Synthèse élèves CM2_ecole'!J148</f>
      </c>
      <c r="H153" s="101">
        <f>'Synthèse élèves CM2_ecole'!K148</f>
      </c>
      <c r="I153" s="101">
        <f>'Synthèse élèves CM2_ecole'!L148</f>
      </c>
      <c r="J153" s="101">
        <f>'Synthèse élèves CM2_ecole'!M148</f>
      </c>
    </row>
    <row r="154" spans="1:10" s="22" customFormat="1" ht="15" customHeight="1">
      <c r="A154" s="101">
        <f>'Synthèse élèves CM2_ecole'!D149</f>
      </c>
      <c r="B154" s="101">
        <f>'Synthèse élèves CM2_ecole'!E149</f>
      </c>
      <c r="C154" s="101">
        <f>'Synthèse élèves CM2_ecole'!F149</f>
      </c>
      <c r="D154" s="101">
        <f>'Synthèse élèves CM2_ecole'!G149</f>
      </c>
      <c r="E154" s="101">
        <f>'Synthèse élèves CM2_ecole'!H149</f>
      </c>
      <c r="F154" s="101">
        <f>'Synthèse élèves CM2_ecole'!I149</f>
      </c>
      <c r="G154" s="101">
        <f>'Synthèse élèves CM2_ecole'!J149</f>
      </c>
      <c r="H154" s="101">
        <f>'Synthèse élèves CM2_ecole'!K149</f>
      </c>
      <c r="I154" s="101">
        <f>'Synthèse élèves CM2_ecole'!L149</f>
      </c>
      <c r="J154" s="101">
        <f>'Synthèse élèves CM2_ecole'!M149</f>
      </c>
    </row>
    <row r="155" spans="1:10" s="22" customFormat="1" ht="15" customHeight="1">
      <c r="A155" s="101">
        <f>'Synthèse élèves CM2_ecole'!D150</f>
      </c>
      <c r="B155" s="101">
        <f>'Synthèse élèves CM2_ecole'!E150</f>
      </c>
      <c r="C155" s="101">
        <f>'Synthèse élèves CM2_ecole'!F150</f>
      </c>
      <c r="D155" s="101">
        <f>'Synthèse élèves CM2_ecole'!G150</f>
      </c>
      <c r="E155" s="101">
        <f>'Synthèse élèves CM2_ecole'!H150</f>
      </c>
      <c r="F155" s="101">
        <f>'Synthèse élèves CM2_ecole'!I150</f>
      </c>
      <c r="G155" s="101">
        <f>'Synthèse élèves CM2_ecole'!J150</f>
      </c>
      <c r="H155" s="101">
        <f>'Synthèse élèves CM2_ecole'!K150</f>
      </c>
      <c r="I155" s="101">
        <f>'Synthèse élèves CM2_ecole'!L150</f>
      </c>
      <c r="J155" s="101">
        <f>'Synthèse élèves CM2_ecole'!M150</f>
      </c>
    </row>
    <row r="156" spans="1:10" s="22" customFormat="1" ht="15" customHeight="1">
      <c r="A156" s="101">
        <f>'Synthèse élèves CM2_ecole'!D151</f>
      </c>
      <c r="B156" s="101">
        <f>'Synthèse élèves CM2_ecole'!E151</f>
      </c>
      <c r="C156" s="101">
        <f>'Synthèse élèves CM2_ecole'!F151</f>
      </c>
      <c r="D156" s="101">
        <f>'Synthèse élèves CM2_ecole'!G151</f>
      </c>
      <c r="E156" s="101">
        <f>'Synthèse élèves CM2_ecole'!H151</f>
      </c>
      <c r="F156" s="101">
        <f>'Synthèse élèves CM2_ecole'!I151</f>
      </c>
      <c r="G156" s="101">
        <f>'Synthèse élèves CM2_ecole'!J151</f>
      </c>
      <c r="H156" s="101">
        <f>'Synthèse élèves CM2_ecole'!K151</f>
      </c>
      <c r="I156" s="101">
        <f>'Synthèse élèves CM2_ecole'!L151</f>
      </c>
      <c r="J156" s="101">
        <f>'Synthèse élèves CM2_ecole'!M151</f>
      </c>
    </row>
    <row r="157" spans="1:10" s="22" customFormat="1" ht="15" customHeight="1">
      <c r="A157" s="101">
        <f>'Synthèse élèves CM2_ecole'!D152</f>
      </c>
      <c r="B157" s="101">
        <f>'Synthèse élèves CM2_ecole'!E152</f>
      </c>
      <c r="C157" s="101">
        <f>'Synthèse élèves CM2_ecole'!F152</f>
      </c>
      <c r="D157" s="101">
        <f>'Synthèse élèves CM2_ecole'!G152</f>
      </c>
      <c r="E157" s="101">
        <f>'Synthèse élèves CM2_ecole'!H152</f>
      </c>
      <c r="F157" s="101">
        <f>'Synthèse élèves CM2_ecole'!I152</f>
      </c>
      <c r="G157" s="101">
        <f>'Synthèse élèves CM2_ecole'!J152</f>
      </c>
      <c r="H157" s="101">
        <f>'Synthèse élèves CM2_ecole'!K152</f>
      </c>
      <c r="I157" s="101">
        <f>'Synthèse élèves CM2_ecole'!L152</f>
      </c>
      <c r="J157" s="101">
        <f>'Synthèse élèves CM2_ecole'!M152</f>
      </c>
    </row>
    <row r="158" spans="1:10" s="22" customFormat="1" ht="15" customHeight="1">
      <c r="A158" s="101">
        <f>'Synthèse élèves CM2_ecole'!D153</f>
      </c>
      <c r="B158" s="101">
        <f>'Synthèse élèves CM2_ecole'!E153</f>
      </c>
      <c r="C158" s="101">
        <f>'Synthèse élèves CM2_ecole'!F153</f>
      </c>
      <c r="D158" s="101">
        <f>'Synthèse élèves CM2_ecole'!G153</f>
      </c>
      <c r="E158" s="101">
        <f>'Synthèse élèves CM2_ecole'!H153</f>
      </c>
      <c r="F158" s="101">
        <f>'Synthèse élèves CM2_ecole'!I153</f>
      </c>
      <c r="G158" s="101">
        <f>'Synthèse élèves CM2_ecole'!J153</f>
      </c>
      <c r="H158" s="101">
        <f>'Synthèse élèves CM2_ecole'!K153</f>
      </c>
      <c r="I158" s="101">
        <f>'Synthèse élèves CM2_ecole'!L153</f>
      </c>
      <c r="J158" s="101">
        <f>'Synthèse élèves CM2_ecole'!M153</f>
      </c>
    </row>
    <row r="159" spans="1:10" s="22" customFormat="1" ht="15" customHeight="1">
      <c r="A159" s="101">
        <f>'Synthèse élèves CM2_ecole'!D154</f>
      </c>
      <c r="B159" s="101">
        <f>'Synthèse élèves CM2_ecole'!E154</f>
      </c>
      <c r="C159" s="101">
        <f>'Synthèse élèves CM2_ecole'!F154</f>
      </c>
      <c r="D159" s="101">
        <f>'Synthèse élèves CM2_ecole'!G154</f>
      </c>
      <c r="E159" s="101">
        <f>'Synthèse élèves CM2_ecole'!H154</f>
      </c>
      <c r="F159" s="101">
        <f>'Synthèse élèves CM2_ecole'!I154</f>
      </c>
      <c r="G159" s="101">
        <f>'Synthèse élèves CM2_ecole'!J154</f>
      </c>
      <c r="H159" s="101">
        <f>'Synthèse élèves CM2_ecole'!K154</f>
      </c>
      <c r="I159" s="101">
        <f>'Synthèse élèves CM2_ecole'!L154</f>
      </c>
      <c r="J159" s="101">
        <f>'Synthèse élèves CM2_ecole'!M154</f>
      </c>
    </row>
    <row r="160" spans="1:10" s="22" customFormat="1" ht="15" customHeight="1">
      <c r="A160" s="101">
        <f>'Synthèse élèves CM2_ecole'!D155</f>
      </c>
      <c r="B160" s="101">
        <f>'Synthèse élèves CM2_ecole'!E155</f>
      </c>
      <c r="C160" s="101">
        <f>'Synthèse élèves CM2_ecole'!F155</f>
      </c>
      <c r="D160" s="101">
        <f>'Synthèse élèves CM2_ecole'!G155</f>
      </c>
      <c r="E160" s="101">
        <f>'Synthèse élèves CM2_ecole'!H155</f>
      </c>
      <c r="F160" s="101">
        <f>'Synthèse élèves CM2_ecole'!I155</f>
      </c>
      <c r="G160" s="101">
        <f>'Synthèse élèves CM2_ecole'!J155</f>
      </c>
      <c r="H160" s="101">
        <f>'Synthèse élèves CM2_ecole'!K155</f>
      </c>
      <c r="I160" s="101">
        <f>'Synthèse élèves CM2_ecole'!L155</f>
      </c>
      <c r="J160" s="101">
        <f>'Synthèse élèves CM2_ecole'!M155</f>
      </c>
    </row>
    <row r="161" spans="1:10" s="22" customFormat="1" ht="15" customHeight="1">
      <c r="A161" s="101">
        <f>'Synthèse élèves CM2_ecole'!D156</f>
      </c>
      <c r="B161" s="101">
        <f>'Synthèse élèves CM2_ecole'!E156</f>
      </c>
      <c r="C161" s="101">
        <f>'Synthèse élèves CM2_ecole'!F156</f>
      </c>
      <c r="D161" s="101">
        <f>'Synthèse élèves CM2_ecole'!G156</f>
      </c>
      <c r="E161" s="101">
        <f>'Synthèse élèves CM2_ecole'!H156</f>
      </c>
      <c r="F161" s="101">
        <f>'Synthèse élèves CM2_ecole'!I156</f>
      </c>
      <c r="G161" s="101">
        <f>'Synthèse élèves CM2_ecole'!J156</f>
      </c>
      <c r="H161" s="101">
        <f>'Synthèse élèves CM2_ecole'!K156</f>
      </c>
      <c r="I161" s="101">
        <f>'Synthèse élèves CM2_ecole'!L156</f>
      </c>
      <c r="J161" s="101">
        <f>'Synthèse élèves CM2_ecole'!M156</f>
      </c>
    </row>
    <row r="162" spans="1:10" s="22" customFormat="1" ht="15" customHeight="1">
      <c r="A162" s="101">
        <f>'Synthèse élèves CM2_ecole'!D157</f>
      </c>
      <c r="B162" s="101">
        <f>'Synthèse élèves CM2_ecole'!E157</f>
      </c>
      <c r="C162" s="101">
        <f>'Synthèse élèves CM2_ecole'!F157</f>
      </c>
      <c r="D162" s="101">
        <f>'Synthèse élèves CM2_ecole'!G157</f>
      </c>
      <c r="E162" s="101">
        <f>'Synthèse élèves CM2_ecole'!H157</f>
      </c>
      <c r="F162" s="101">
        <f>'Synthèse élèves CM2_ecole'!I157</f>
      </c>
      <c r="G162" s="101">
        <f>'Synthèse élèves CM2_ecole'!J157</f>
      </c>
      <c r="H162" s="101">
        <f>'Synthèse élèves CM2_ecole'!K157</f>
      </c>
      <c r="I162" s="101">
        <f>'Synthèse élèves CM2_ecole'!L157</f>
      </c>
      <c r="J162" s="101">
        <f>'Synthèse élèves CM2_ecole'!M157</f>
      </c>
    </row>
    <row r="163" spans="1:10" s="22" customFormat="1" ht="15" customHeight="1">
      <c r="A163" s="101">
        <f>'Synthèse élèves CM2_ecole'!D158</f>
      </c>
      <c r="B163" s="101">
        <f>'Synthèse élèves CM2_ecole'!E158</f>
      </c>
      <c r="C163" s="101">
        <f>'Synthèse élèves CM2_ecole'!F158</f>
      </c>
      <c r="D163" s="101">
        <f>'Synthèse élèves CM2_ecole'!G158</f>
      </c>
      <c r="E163" s="101">
        <f>'Synthèse élèves CM2_ecole'!H158</f>
      </c>
      <c r="F163" s="101">
        <f>'Synthèse élèves CM2_ecole'!I158</f>
      </c>
      <c r="G163" s="101">
        <f>'Synthèse élèves CM2_ecole'!J158</f>
      </c>
      <c r="H163" s="101">
        <f>'Synthèse élèves CM2_ecole'!K158</f>
      </c>
      <c r="I163" s="101">
        <f>'Synthèse élèves CM2_ecole'!L158</f>
      </c>
      <c r="J163" s="101">
        <f>'Synthèse élèves CM2_ecole'!M158</f>
      </c>
    </row>
    <row r="164" spans="1:10" s="22" customFormat="1" ht="15" customHeight="1">
      <c r="A164" s="101">
        <f>'Synthèse élèves CM2_ecole'!D159</f>
      </c>
      <c r="B164" s="101">
        <f>'Synthèse élèves CM2_ecole'!E159</f>
      </c>
      <c r="C164" s="101">
        <f>'Synthèse élèves CM2_ecole'!F159</f>
      </c>
      <c r="D164" s="101">
        <f>'Synthèse élèves CM2_ecole'!G159</f>
      </c>
      <c r="E164" s="101">
        <f>'Synthèse élèves CM2_ecole'!H159</f>
      </c>
      <c r="F164" s="101">
        <f>'Synthèse élèves CM2_ecole'!I159</f>
      </c>
      <c r="G164" s="101">
        <f>'Synthèse élèves CM2_ecole'!J159</f>
      </c>
      <c r="H164" s="101">
        <f>'Synthèse élèves CM2_ecole'!K159</f>
      </c>
      <c r="I164" s="101">
        <f>'Synthèse élèves CM2_ecole'!L159</f>
      </c>
      <c r="J164" s="101">
        <f>'Synthèse élèves CM2_ecole'!M159</f>
      </c>
    </row>
  </sheetData>
  <sheetProtection sheet="1" objects="1" scenarios="1"/>
  <mergeCells count="2">
    <mergeCell ref="A2:E5"/>
    <mergeCell ref="G2:Q5"/>
  </mergeCells>
  <conditionalFormatting sqref="A15:J164">
    <cfRule type="expression" priority="1" dxfId="0" stopIfTrue="1">
      <formula>MOD(ROW(),2)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corinne</cp:lastModifiedBy>
  <dcterms:created xsi:type="dcterms:W3CDTF">2009-01-25T19:27:33Z</dcterms:created>
  <dcterms:modified xsi:type="dcterms:W3CDTF">2009-01-27T09:56:48Z</dcterms:modified>
  <cp:category/>
  <cp:version/>
  <cp:contentType/>
  <cp:contentStatus/>
</cp:coreProperties>
</file>